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CNIT 2019-2020\Cap. V CNIT 2019-2020 - Appendice\"/>
    </mc:Choice>
  </mc:AlternateContent>
  <xr:revisionPtr revIDLastSave="0" documentId="13_ncr:1_{3749DF39-2E9C-457D-AA81-DD72F772F5C6}" xr6:coauthVersionLast="45" xr6:coauthVersionMax="45" xr10:uidLastSave="{00000000-0000-0000-0000-000000000000}"/>
  <bookViews>
    <workbookView xWindow="-120" yWindow="-120" windowWidth="29040" windowHeight="15840" tabRatio="933" xr2:uid="{00000000-000D-0000-FFFF-FFFF00000000}"/>
  </bookViews>
  <sheets>
    <sheet name=" Tab.V.4.1A" sheetId="4" r:id="rId1"/>
    <sheet name="Dati ISTAT di supporto" sheetId="10" state="hidden" r:id="rId2"/>
    <sheet name=" Tab.V.4.2A " sheetId="5" r:id="rId3"/>
    <sheet name=" Tab. V.4.3A" sheetId="6" r:id="rId4"/>
    <sheet name="Dati Istat di supporto 2 t" sheetId="15" state="hidden" r:id="rId5"/>
    <sheet name="Dati Istat di supporto 2" sheetId="11" state="hidden" r:id="rId6"/>
    <sheet name="Dati Istat di supporto 2 tkm" sheetId="16" state="hidden" r:id="rId7"/>
    <sheet name="Dari Istat di supporto 3 tkm" sheetId="17" state="hidden" r:id="rId8"/>
    <sheet name=" Tab.V.4.4A" sheetId="7" r:id="rId9"/>
    <sheet name=" Tab.V.4.5A" sheetId="8" r:id="rId10"/>
    <sheet name="Dati Istat di supporto 3" sheetId="12" state="hidden" r:id="rId11"/>
    <sheet name=" Tab. V.4.6A" sheetId="9" r:id="rId12"/>
    <sheet name="Dati Istat di supporto 4" sheetId="13" state="hidden" r:id="rId13"/>
  </sheets>
  <definedNames>
    <definedName name="_xlnm.Print_Area" localSheetId="11">' Tab. V.4.6A'!$A$1:$L$34</definedName>
    <definedName name="_xlnm.Print_Area" localSheetId="0">' Tab.V.4.1A'!$A$1:$L$46</definedName>
    <definedName name="_xlnm.Print_Area" localSheetId="2">' Tab.V.4.2A '!$A$1:$J$33</definedName>
    <definedName name="_xlnm.Print_Area" localSheetId="8">' Tab.V.4.4A'!$A$1:$AF$39</definedName>
    <definedName name="_xlnm.Print_Area" localSheetId="9">' Tab.V.4.5A'!$A$1:$AE$38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8" i="6" l="1"/>
  <c r="H28" i="6"/>
  <c r="E2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K8" i="6"/>
  <c r="H8" i="6"/>
  <c r="B2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E8" i="6"/>
  <c r="B8" i="6"/>
  <c r="H11" i="16"/>
  <c r="F11" i="16"/>
  <c r="D11" i="16"/>
  <c r="N28" i="6" l="1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Q28" i="6" l="1"/>
  <c r="BA36" i="12"/>
  <c r="BA35" i="12"/>
  <c r="BA34" i="12"/>
  <c r="BA33" i="12"/>
  <c r="BA32" i="12"/>
  <c r="BA31" i="12"/>
  <c r="BA30" i="12"/>
  <c r="BA29" i="12"/>
  <c r="BA28" i="12"/>
  <c r="BA27" i="12"/>
  <c r="BA26" i="12"/>
  <c r="BA25" i="12"/>
  <c r="BA24" i="12"/>
  <c r="BA23" i="12"/>
  <c r="BA22" i="12"/>
  <c r="BA21" i="12"/>
  <c r="BA20" i="12"/>
  <c r="BA19" i="12"/>
  <c r="BA18" i="12"/>
  <c r="BA17" i="12"/>
  <c r="BA16" i="12"/>
  <c r="BA15" i="12"/>
  <c r="BA14" i="12"/>
  <c r="BA13" i="12"/>
  <c r="Y34" i="7" s="1"/>
  <c r="BA12" i="12"/>
  <c r="AY36" i="12"/>
  <c r="AY35" i="12"/>
  <c r="AY34" i="12"/>
  <c r="AY33" i="12"/>
  <c r="AY32" i="12"/>
  <c r="AY31" i="12"/>
  <c r="AY30" i="12"/>
  <c r="AY29" i="12"/>
  <c r="AY28" i="12"/>
  <c r="AY27" i="12"/>
  <c r="AY26" i="12"/>
  <c r="AY25" i="12"/>
  <c r="AY24" i="12"/>
  <c r="AY23" i="12"/>
  <c r="AY22" i="12"/>
  <c r="AY21" i="12"/>
  <c r="AY20" i="12"/>
  <c r="AY19" i="12"/>
  <c r="AY18" i="12"/>
  <c r="AY17" i="12"/>
  <c r="AY16" i="12"/>
  <c r="AY15" i="12"/>
  <c r="AY14" i="12"/>
  <c r="AY13" i="12"/>
  <c r="X34" i="7" s="1"/>
  <c r="AY12" i="12"/>
  <c r="AW36" i="12"/>
  <c r="AW35" i="12"/>
  <c r="AW34" i="12"/>
  <c r="AW33" i="12"/>
  <c r="AW32" i="12"/>
  <c r="AW31" i="12"/>
  <c r="AW30" i="12"/>
  <c r="AW29" i="12"/>
  <c r="AW28" i="12"/>
  <c r="AW27" i="12"/>
  <c r="AW26" i="12"/>
  <c r="AW25" i="12"/>
  <c r="AW24" i="12"/>
  <c r="AW23" i="12"/>
  <c r="AW22" i="12"/>
  <c r="AW21" i="12"/>
  <c r="AW20" i="12"/>
  <c r="AW19" i="12"/>
  <c r="AW18" i="12"/>
  <c r="AW17" i="12"/>
  <c r="AW16" i="12"/>
  <c r="AW15" i="12"/>
  <c r="AW14" i="12"/>
  <c r="AW13" i="12"/>
  <c r="W34" i="7" s="1"/>
  <c r="AW12" i="12"/>
  <c r="AU36" i="12"/>
  <c r="AU35" i="12"/>
  <c r="AU34" i="12"/>
  <c r="AU33" i="12"/>
  <c r="AU32" i="12"/>
  <c r="AU31" i="12"/>
  <c r="AU30" i="12"/>
  <c r="AU29" i="12"/>
  <c r="AU28" i="12"/>
  <c r="AU27" i="12"/>
  <c r="AU26" i="12"/>
  <c r="AU25" i="12"/>
  <c r="AU24" i="12"/>
  <c r="AU23" i="12"/>
  <c r="AU22" i="12"/>
  <c r="AU21" i="12"/>
  <c r="AU20" i="12"/>
  <c r="AU19" i="12"/>
  <c r="AU18" i="12"/>
  <c r="AU17" i="12"/>
  <c r="AU16" i="12"/>
  <c r="AU15" i="12"/>
  <c r="AU14" i="12"/>
  <c r="AU13" i="12"/>
  <c r="AU12" i="12"/>
  <c r="AS36" i="12"/>
  <c r="AS35" i="12"/>
  <c r="AS34" i="12"/>
  <c r="AS33" i="12"/>
  <c r="AS32" i="12"/>
  <c r="AS31" i="12"/>
  <c r="AS30" i="12"/>
  <c r="AS29" i="12"/>
  <c r="AS28" i="12"/>
  <c r="AS27" i="12"/>
  <c r="AS26" i="12"/>
  <c r="AS25" i="12"/>
  <c r="AS24" i="12"/>
  <c r="AS23" i="12"/>
  <c r="AS22" i="12"/>
  <c r="AS21" i="12"/>
  <c r="AS20" i="12"/>
  <c r="AS19" i="12"/>
  <c r="AS18" i="12"/>
  <c r="AS17" i="12"/>
  <c r="AS16" i="12"/>
  <c r="AS15" i="12"/>
  <c r="AS14" i="12"/>
  <c r="AS13" i="12"/>
  <c r="U34" i="7" s="1"/>
  <c r="AS12" i="12"/>
  <c r="AQ36" i="12"/>
  <c r="AQ35" i="12"/>
  <c r="AQ34" i="12"/>
  <c r="AQ33" i="12"/>
  <c r="AQ32" i="12"/>
  <c r="AQ31" i="12"/>
  <c r="AQ30" i="12"/>
  <c r="AQ29" i="12"/>
  <c r="AQ28" i="12"/>
  <c r="AQ27" i="12"/>
  <c r="AQ26" i="12"/>
  <c r="AQ25" i="12"/>
  <c r="AQ24" i="12"/>
  <c r="AQ23" i="12"/>
  <c r="AQ22" i="12"/>
  <c r="AQ21" i="12"/>
  <c r="AQ20" i="12"/>
  <c r="AQ19" i="12"/>
  <c r="AQ18" i="12"/>
  <c r="AQ17" i="12"/>
  <c r="AQ16" i="12"/>
  <c r="AQ15" i="12"/>
  <c r="AQ14" i="12"/>
  <c r="AQ13" i="12"/>
  <c r="T34" i="7" s="1"/>
  <c r="AQ12" i="12"/>
  <c r="AO36" i="12"/>
  <c r="AO35" i="12"/>
  <c r="AO34" i="12"/>
  <c r="AO33" i="12"/>
  <c r="AO32" i="12"/>
  <c r="AO31" i="12"/>
  <c r="AO30" i="12"/>
  <c r="AO29" i="12"/>
  <c r="AO28" i="12"/>
  <c r="AO27" i="12"/>
  <c r="AO26" i="12"/>
  <c r="AO25" i="12"/>
  <c r="AO24" i="12"/>
  <c r="AO23" i="12"/>
  <c r="AO22" i="12"/>
  <c r="AO21" i="12"/>
  <c r="AO20" i="12"/>
  <c r="AO19" i="12"/>
  <c r="AO18" i="12"/>
  <c r="AO17" i="12"/>
  <c r="AO16" i="12"/>
  <c r="AO15" i="12"/>
  <c r="AO14" i="12"/>
  <c r="AO13" i="12"/>
  <c r="AO12" i="12"/>
  <c r="AM36" i="12"/>
  <c r="AM35" i="12"/>
  <c r="AM34" i="12"/>
  <c r="AM33" i="12"/>
  <c r="AM32" i="12"/>
  <c r="AM31" i="12"/>
  <c r="AM30" i="12"/>
  <c r="AM29" i="12"/>
  <c r="AM28" i="12"/>
  <c r="AM27" i="12"/>
  <c r="AM26" i="12"/>
  <c r="AM25" i="12"/>
  <c r="AM24" i="12"/>
  <c r="AM23" i="12"/>
  <c r="AM22" i="12"/>
  <c r="AM21" i="12"/>
  <c r="AM20" i="12"/>
  <c r="AM19" i="12"/>
  <c r="AM18" i="12"/>
  <c r="AM17" i="12"/>
  <c r="AM16" i="12"/>
  <c r="AM15" i="12"/>
  <c r="AM14" i="12"/>
  <c r="AM13" i="12"/>
  <c r="AM12" i="12"/>
  <c r="AK36" i="12"/>
  <c r="AK35" i="12"/>
  <c r="AK34" i="12"/>
  <c r="AK33" i="12"/>
  <c r="AK32" i="12"/>
  <c r="AK31" i="12"/>
  <c r="AK30" i="12"/>
  <c r="AK29" i="12"/>
  <c r="AK28" i="12"/>
  <c r="AK27" i="12"/>
  <c r="AK26" i="12"/>
  <c r="AK25" i="12"/>
  <c r="AK24" i="12"/>
  <c r="AK23" i="12"/>
  <c r="AK22" i="12"/>
  <c r="AK21" i="12"/>
  <c r="AK20" i="12"/>
  <c r="AK19" i="12"/>
  <c r="AK18" i="12"/>
  <c r="AK17" i="12"/>
  <c r="AK16" i="12"/>
  <c r="AK15" i="12"/>
  <c r="AK14" i="12"/>
  <c r="AK13" i="12"/>
  <c r="AK12" i="12"/>
  <c r="AI36" i="12"/>
  <c r="AI35" i="12"/>
  <c r="AI34" i="12"/>
  <c r="AI33" i="12"/>
  <c r="AI32" i="12"/>
  <c r="AI31" i="12"/>
  <c r="AI30" i="12"/>
  <c r="AI29" i="12"/>
  <c r="AI28" i="12"/>
  <c r="AI27" i="12"/>
  <c r="AI26" i="12"/>
  <c r="AI25" i="12"/>
  <c r="AI24" i="12"/>
  <c r="AI23" i="12"/>
  <c r="AI22" i="12"/>
  <c r="AI21" i="12"/>
  <c r="AI20" i="12"/>
  <c r="AI19" i="12"/>
  <c r="AI18" i="12"/>
  <c r="AI17" i="12"/>
  <c r="AI16" i="12"/>
  <c r="AI15" i="12"/>
  <c r="AI14" i="12"/>
  <c r="AI13" i="12"/>
  <c r="AI12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E36" i="12"/>
  <c r="AE35" i="12"/>
  <c r="AE34" i="12"/>
  <c r="AE33" i="12"/>
  <c r="AE32" i="12"/>
  <c r="AE31" i="12"/>
  <c r="AE30" i="12"/>
  <c r="AE29" i="12"/>
  <c r="AE28" i="12"/>
  <c r="AE27" i="12"/>
  <c r="AE26" i="12"/>
  <c r="AE25" i="12"/>
  <c r="AE24" i="12"/>
  <c r="AE23" i="12"/>
  <c r="AE22" i="12"/>
  <c r="AE21" i="12"/>
  <c r="AE20" i="12"/>
  <c r="AE19" i="12"/>
  <c r="AE18" i="12"/>
  <c r="AE17" i="12"/>
  <c r="AE16" i="12"/>
  <c r="AE15" i="12"/>
  <c r="AE14" i="12"/>
  <c r="AE13" i="12"/>
  <c r="AE12" i="12"/>
  <c r="AC36" i="12"/>
  <c r="AC35" i="12"/>
  <c r="AC34" i="12"/>
  <c r="AC33" i="12"/>
  <c r="AC32" i="12"/>
  <c r="AC31" i="12"/>
  <c r="AC30" i="12"/>
  <c r="AC29" i="12"/>
  <c r="AC28" i="12"/>
  <c r="AC27" i="12"/>
  <c r="AC26" i="12"/>
  <c r="AC25" i="12"/>
  <c r="AC24" i="12"/>
  <c r="AC23" i="12"/>
  <c r="AC22" i="12"/>
  <c r="AC21" i="12"/>
  <c r="AC20" i="12"/>
  <c r="AC19" i="12"/>
  <c r="AC18" i="12"/>
  <c r="AC17" i="12"/>
  <c r="AC16" i="12"/>
  <c r="AC15" i="12"/>
  <c r="AC14" i="12"/>
  <c r="AC13" i="12"/>
  <c r="AC12" i="12"/>
  <c r="AA36" i="12"/>
  <c r="AA35" i="12"/>
  <c r="AA34" i="12"/>
  <c r="AA33" i="12"/>
  <c r="AA32" i="12"/>
  <c r="AA31" i="12"/>
  <c r="AA30" i="12"/>
  <c r="AA29" i="12"/>
  <c r="AA28" i="12"/>
  <c r="AA27" i="12"/>
  <c r="AA26" i="12"/>
  <c r="AA25" i="12"/>
  <c r="AA24" i="12"/>
  <c r="AA23" i="12"/>
  <c r="AA22" i="12"/>
  <c r="AA21" i="12"/>
  <c r="AA20" i="12"/>
  <c r="AA19" i="12"/>
  <c r="AA18" i="12"/>
  <c r="AA17" i="12"/>
  <c r="AA16" i="12"/>
  <c r="AA15" i="12"/>
  <c r="AA14" i="12"/>
  <c r="AA13" i="12"/>
  <c r="AA12" i="12"/>
  <c r="Y36" i="12"/>
  <c r="Y35" i="12"/>
  <c r="Y34" i="12"/>
  <c r="Y33" i="12"/>
  <c r="Y32" i="12"/>
  <c r="Y31" i="12"/>
  <c r="Y30" i="12"/>
  <c r="Y29" i="12"/>
  <c r="Y28" i="12"/>
  <c r="Y27" i="12"/>
  <c r="Y26" i="12"/>
  <c r="Y25" i="12"/>
  <c r="Y24" i="12"/>
  <c r="Y23" i="12"/>
  <c r="Y22" i="12"/>
  <c r="Y21" i="12"/>
  <c r="Y20" i="12"/>
  <c r="Y19" i="12"/>
  <c r="Y18" i="12"/>
  <c r="Y17" i="12"/>
  <c r="Y16" i="12"/>
  <c r="Y15" i="12"/>
  <c r="Y14" i="12"/>
  <c r="Y13" i="12"/>
  <c r="Y12" i="12"/>
  <c r="W36" i="12"/>
  <c r="W35" i="12"/>
  <c r="W34" i="12"/>
  <c r="W33" i="12"/>
  <c r="W32" i="12"/>
  <c r="W31" i="12"/>
  <c r="W30" i="12"/>
  <c r="W29" i="12"/>
  <c r="W28" i="12"/>
  <c r="W27" i="12"/>
  <c r="W26" i="12"/>
  <c r="W25" i="12"/>
  <c r="W24" i="12"/>
  <c r="W23" i="12"/>
  <c r="W22" i="12"/>
  <c r="W21" i="12"/>
  <c r="W20" i="12"/>
  <c r="W19" i="12"/>
  <c r="W18" i="12"/>
  <c r="W17" i="12"/>
  <c r="W16" i="12"/>
  <c r="W15" i="12"/>
  <c r="W14" i="12"/>
  <c r="W13" i="12"/>
  <c r="W12" i="12"/>
  <c r="U36" i="12"/>
  <c r="U35" i="12"/>
  <c r="U34" i="12"/>
  <c r="U33" i="12"/>
  <c r="U32" i="12"/>
  <c r="U31" i="12"/>
  <c r="U30" i="12"/>
  <c r="U29" i="12"/>
  <c r="U28" i="12"/>
  <c r="U27" i="12"/>
  <c r="U26" i="12"/>
  <c r="U25" i="12"/>
  <c r="U24" i="12"/>
  <c r="U23" i="12"/>
  <c r="U22" i="12"/>
  <c r="U21" i="12"/>
  <c r="U20" i="12"/>
  <c r="U19" i="12"/>
  <c r="U18" i="12"/>
  <c r="U17" i="12"/>
  <c r="U16" i="12"/>
  <c r="U15" i="12"/>
  <c r="U14" i="12"/>
  <c r="U13" i="12"/>
  <c r="U12" i="12"/>
  <c r="S36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Q36" i="12"/>
  <c r="Q35" i="12"/>
  <c r="Q34" i="12"/>
  <c r="Q33" i="12"/>
  <c r="Q32" i="12"/>
  <c r="Q31" i="12"/>
  <c r="Q30" i="12"/>
  <c r="Q29" i="12"/>
  <c r="Q28" i="12"/>
  <c r="Q27" i="12"/>
  <c r="Q26" i="12"/>
  <c r="Q25" i="12"/>
  <c r="Q24" i="12"/>
  <c r="Q23" i="12"/>
  <c r="Q22" i="12"/>
  <c r="Q21" i="12"/>
  <c r="Q20" i="12"/>
  <c r="Q19" i="12"/>
  <c r="Q18" i="12"/>
  <c r="Q17" i="12"/>
  <c r="Q16" i="12"/>
  <c r="Q15" i="12"/>
  <c r="Q14" i="12"/>
  <c r="Q13" i="12"/>
  <c r="Q12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K36" i="12"/>
  <c r="K35" i="12"/>
  <c r="K34" i="12"/>
  <c r="K33" i="12"/>
  <c r="K32" i="12"/>
  <c r="K31" i="12"/>
  <c r="K30" i="12"/>
  <c r="K29" i="12"/>
  <c r="K28" i="12"/>
  <c r="K27" i="12"/>
  <c r="K26" i="12"/>
  <c r="K25" i="12"/>
  <c r="K24" i="12"/>
  <c r="K23" i="12"/>
  <c r="K22" i="12"/>
  <c r="K21" i="12"/>
  <c r="K20" i="12"/>
  <c r="K19" i="12"/>
  <c r="K18" i="12"/>
  <c r="K17" i="12"/>
  <c r="K16" i="12"/>
  <c r="K15" i="12"/>
  <c r="K14" i="12"/>
  <c r="K13" i="12"/>
  <c r="K12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AC14" i="7" s="1"/>
  <c r="I20" i="12"/>
  <c r="AC13" i="7" s="1"/>
  <c r="I19" i="12"/>
  <c r="AC12" i="7" s="1"/>
  <c r="I18" i="12"/>
  <c r="AC11" i="7" s="1"/>
  <c r="I17" i="12"/>
  <c r="AC10" i="7" s="1"/>
  <c r="I16" i="12"/>
  <c r="AC9" i="7" s="1"/>
  <c r="I15" i="12"/>
  <c r="AC8" i="7" s="1"/>
  <c r="I14" i="12"/>
  <c r="I13" i="12"/>
  <c r="AC34" i="7" s="1"/>
  <c r="I12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AD34" i="7" s="1"/>
  <c r="G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12" i="12"/>
  <c r="U27" i="10"/>
  <c r="U26" i="10"/>
  <c r="U25" i="10"/>
  <c r="U24" i="10"/>
  <c r="U23" i="10"/>
  <c r="U22" i="10"/>
  <c r="U21" i="10"/>
  <c r="U20" i="10"/>
  <c r="U19" i="10"/>
  <c r="S27" i="10"/>
  <c r="S26" i="10"/>
  <c r="S25" i="10"/>
  <c r="S24" i="10"/>
  <c r="S23" i="10"/>
  <c r="S22" i="10"/>
  <c r="S21" i="10"/>
  <c r="S20" i="10"/>
  <c r="S19" i="10"/>
  <c r="Q27" i="10"/>
  <c r="Q26" i="10"/>
  <c r="Q25" i="10"/>
  <c r="Q24" i="10"/>
  <c r="Q23" i="10"/>
  <c r="Q22" i="10"/>
  <c r="Q21" i="10"/>
  <c r="Q20" i="10"/>
  <c r="Q19" i="10"/>
  <c r="O27" i="10"/>
  <c r="O26" i="10"/>
  <c r="O25" i="10"/>
  <c r="O24" i="10"/>
  <c r="O23" i="10"/>
  <c r="O22" i="10"/>
  <c r="O21" i="10"/>
  <c r="O20" i="10"/>
  <c r="O19" i="10"/>
  <c r="M27" i="10"/>
  <c r="M26" i="10"/>
  <c r="M25" i="10"/>
  <c r="M24" i="10"/>
  <c r="M23" i="10"/>
  <c r="M22" i="10"/>
  <c r="M21" i="10"/>
  <c r="M20" i="10"/>
  <c r="M19" i="10"/>
  <c r="K27" i="10"/>
  <c r="K26" i="10"/>
  <c r="K25" i="10"/>
  <c r="K24" i="10"/>
  <c r="K23" i="10"/>
  <c r="K22" i="10"/>
  <c r="K21" i="10"/>
  <c r="K20" i="10"/>
  <c r="K19" i="10"/>
  <c r="I27" i="10"/>
  <c r="I26" i="10"/>
  <c r="I25" i="10"/>
  <c r="I24" i="10"/>
  <c r="I23" i="10"/>
  <c r="I22" i="10"/>
  <c r="I21" i="10"/>
  <c r="I20" i="10"/>
  <c r="I19" i="10"/>
  <c r="G27" i="10"/>
  <c r="G26" i="10"/>
  <c r="G25" i="10"/>
  <c r="G24" i="10"/>
  <c r="G23" i="10"/>
  <c r="G22" i="10"/>
  <c r="G21" i="10"/>
  <c r="G20" i="10"/>
  <c r="G19" i="10"/>
  <c r="U17" i="10"/>
  <c r="U29" i="10" s="1"/>
  <c r="U30" i="10" s="1"/>
  <c r="U16" i="10"/>
  <c r="U15" i="10"/>
  <c r="U14" i="10"/>
  <c r="U13" i="10"/>
  <c r="U12" i="10"/>
  <c r="U11" i="10"/>
  <c r="U10" i="10"/>
  <c r="U9" i="10"/>
  <c r="S17" i="10"/>
  <c r="S16" i="10"/>
  <c r="S15" i="10"/>
  <c r="S14" i="10"/>
  <c r="S13" i="10"/>
  <c r="S12" i="10"/>
  <c r="S11" i="10"/>
  <c r="S10" i="10"/>
  <c r="S9" i="10"/>
  <c r="Q17" i="10"/>
  <c r="Q16" i="10"/>
  <c r="Q15" i="10"/>
  <c r="Q14" i="10"/>
  <c r="Q13" i="10"/>
  <c r="Q12" i="10"/>
  <c r="Q11" i="10"/>
  <c r="Q10" i="10"/>
  <c r="Q9" i="10"/>
  <c r="O17" i="10"/>
  <c r="O29" i="10" s="1"/>
  <c r="O30" i="10" s="1"/>
  <c r="O16" i="10"/>
  <c r="O15" i="10"/>
  <c r="O14" i="10"/>
  <c r="O13" i="10"/>
  <c r="O12" i="10"/>
  <c r="O11" i="10"/>
  <c r="O10" i="10"/>
  <c r="O9" i="10"/>
  <c r="M17" i="10"/>
  <c r="M29" i="10" s="1"/>
  <c r="M30" i="10" s="1"/>
  <c r="M16" i="10"/>
  <c r="M15" i="10"/>
  <c r="M14" i="10"/>
  <c r="M13" i="10"/>
  <c r="M12" i="10"/>
  <c r="M11" i="10"/>
  <c r="M10" i="10"/>
  <c r="M9" i="10"/>
  <c r="K17" i="10"/>
  <c r="K29" i="10" s="1"/>
  <c r="K30" i="10" s="1"/>
  <c r="K16" i="10"/>
  <c r="K15" i="10"/>
  <c r="K14" i="10"/>
  <c r="K13" i="10"/>
  <c r="K12" i="10"/>
  <c r="K11" i="10"/>
  <c r="K10" i="10"/>
  <c r="K9" i="10"/>
  <c r="I17" i="10"/>
  <c r="I29" i="10" s="1"/>
  <c r="I30" i="10" s="1"/>
  <c r="I16" i="10"/>
  <c r="I15" i="10"/>
  <c r="I14" i="10"/>
  <c r="I13" i="10"/>
  <c r="I12" i="10"/>
  <c r="I11" i="10"/>
  <c r="I10" i="10"/>
  <c r="I9" i="10"/>
  <c r="G17" i="10"/>
  <c r="G29" i="10" s="1"/>
  <c r="G30" i="10" s="1"/>
  <c r="G16" i="10"/>
  <c r="G15" i="10"/>
  <c r="G14" i="10"/>
  <c r="G13" i="10"/>
  <c r="G12" i="10"/>
  <c r="G11" i="10"/>
  <c r="G10" i="10"/>
  <c r="G9" i="10"/>
  <c r="S29" i="10"/>
  <c r="S30" i="10" s="1"/>
  <c r="Q29" i="10"/>
  <c r="Q30" i="10" s="1"/>
  <c r="E20" i="10"/>
  <c r="E21" i="10"/>
  <c r="E22" i="10"/>
  <c r="E23" i="10"/>
  <c r="E24" i="10"/>
  <c r="E25" i="10"/>
  <c r="E26" i="10"/>
  <c r="E27" i="10"/>
  <c r="E19" i="10"/>
  <c r="E10" i="10"/>
  <c r="E11" i="10"/>
  <c r="E12" i="10"/>
  <c r="E13" i="10"/>
  <c r="E14" i="10"/>
  <c r="E15" i="10"/>
  <c r="E16" i="10"/>
  <c r="E17" i="10"/>
  <c r="E9" i="10"/>
  <c r="D5" i="10"/>
  <c r="A1" i="16"/>
  <c r="A1" i="15"/>
  <c r="I37" i="12" l="1"/>
  <c r="E29" i="10"/>
  <c r="E30" i="10" s="1"/>
  <c r="G37" i="12"/>
  <c r="K32" i="9"/>
  <c r="J32" i="9"/>
  <c r="F32" i="9"/>
  <c r="G32" i="9"/>
  <c r="C32" i="9"/>
  <c r="B32" i="9"/>
  <c r="F7" i="9"/>
  <c r="G7" i="9"/>
  <c r="F8" i="9"/>
  <c r="G8" i="9"/>
  <c r="F9" i="9"/>
  <c r="G9" i="9"/>
  <c r="F10" i="9"/>
  <c r="G10" i="9"/>
  <c r="F11" i="9"/>
  <c r="G11" i="9"/>
  <c r="F12" i="9"/>
  <c r="G12" i="9"/>
  <c r="F13" i="9"/>
  <c r="G13" i="9"/>
  <c r="F14" i="9"/>
  <c r="G14" i="9"/>
  <c r="F15" i="9"/>
  <c r="G15" i="9"/>
  <c r="F16" i="9"/>
  <c r="G16" i="9"/>
  <c r="F17" i="9"/>
  <c r="G17" i="9"/>
  <c r="F18" i="9"/>
  <c r="G18" i="9"/>
  <c r="F19" i="9"/>
  <c r="G19" i="9"/>
  <c r="F20" i="9"/>
  <c r="G20" i="9"/>
  <c r="F21" i="9"/>
  <c r="G21" i="9"/>
  <c r="F22" i="9"/>
  <c r="G22" i="9"/>
  <c r="F23" i="9"/>
  <c r="G23" i="9"/>
  <c r="F24" i="9"/>
  <c r="G24" i="9"/>
  <c r="F25" i="9"/>
  <c r="G25" i="9"/>
  <c r="F26" i="9"/>
  <c r="G26" i="9"/>
  <c r="F27" i="9"/>
  <c r="G27" i="9"/>
  <c r="G6" i="9"/>
  <c r="F6" i="9"/>
  <c r="B27" i="9"/>
  <c r="C27" i="9"/>
  <c r="D27" i="9"/>
  <c r="B7" i="9"/>
  <c r="C7" i="9"/>
  <c r="D7" i="9"/>
  <c r="B8" i="9"/>
  <c r="C8" i="9"/>
  <c r="D8" i="9"/>
  <c r="B9" i="9"/>
  <c r="C9" i="9"/>
  <c r="D9" i="9"/>
  <c r="B10" i="9"/>
  <c r="C10" i="9"/>
  <c r="D10" i="9"/>
  <c r="B11" i="9"/>
  <c r="C11" i="9"/>
  <c r="D11" i="9"/>
  <c r="B12" i="9"/>
  <c r="C12" i="9"/>
  <c r="D12" i="9"/>
  <c r="B13" i="9"/>
  <c r="C13" i="9"/>
  <c r="D13" i="9"/>
  <c r="B14" i="9"/>
  <c r="C14" i="9"/>
  <c r="D14" i="9"/>
  <c r="B15" i="9"/>
  <c r="C15" i="9"/>
  <c r="D15" i="9"/>
  <c r="B16" i="9"/>
  <c r="C16" i="9"/>
  <c r="D16" i="9"/>
  <c r="B17" i="9"/>
  <c r="C17" i="9"/>
  <c r="D17" i="9"/>
  <c r="B18" i="9"/>
  <c r="C18" i="9"/>
  <c r="D18" i="9"/>
  <c r="B19" i="9"/>
  <c r="C19" i="9"/>
  <c r="D19" i="9"/>
  <c r="B20" i="9"/>
  <c r="C20" i="9"/>
  <c r="D20" i="9"/>
  <c r="B21" i="9"/>
  <c r="C21" i="9"/>
  <c r="D21" i="9"/>
  <c r="B22" i="9"/>
  <c r="C22" i="9"/>
  <c r="D22" i="9"/>
  <c r="B23" i="9"/>
  <c r="C23" i="9"/>
  <c r="D23" i="9"/>
  <c r="B24" i="9"/>
  <c r="C24" i="9"/>
  <c r="D24" i="9"/>
  <c r="B25" i="9"/>
  <c r="C25" i="9"/>
  <c r="D25" i="9"/>
  <c r="B26" i="9"/>
  <c r="C26" i="9"/>
  <c r="D26" i="9"/>
  <c r="D6" i="9"/>
  <c r="C6" i="9"/>
  <c r="B6" i="9"/>
  <c r="AD28" i="7"/>
  <c r="AD29" i="7"/>
  <c r="AD9" i="7"/>
  <c r="AE9" i="7" s="1"/>
  <c r="AD10" i="7"/>
  <c r="AE10" i="7" s="1"/>
  <c r="AD11" i="7"/>
  <c r="AE11" i="7" s="1"/>
  <c r="AD12" i="7"/>
  <c r="AE12" i="7" s="1"/>
  <c r="AD13" i="7"/>
  <c r="AE13" i="7" s="1"/>
  <c r="AD14" i="7"/>
  <c r="AE14" i="7" s="1"/>
  <c r="AD15" i="7"/>
  <c r="AD16" i="7"/>
  <c r="AD17" i="7"/>
  <c r="AD18" i="7"/>
  <c r="AD19" i="7"/>
  <c r="AD20" i="7"/>
  <c r="AD21" i="7"/>
  <c r="AD22" i="7"/>
  <c r="AD24" i="7"/>
  <c r="AD25" i="7"/>
  <c r="AD26" i="7"/>
  <c r="AD27" i="7"/>
  <c r="AD8" i="7"/>
  <c r="S9" i="7"/>
  <c r="T9" i="7"/>
  <c r="U9" i="7"/>
  <c r="V9" i="7"/>
  <c r="W9" i="7"/>
  <c r="X9" i="7"/>
  <c r="Y9" i="7"/>
  <c r="S10" i="7"/>
  <c r="T10" i="7"/>
  <c r="U10" i="7"/>
  <c r="V10" i="7"/>
  <c r="W10" i="7"/>
  <c r="X10" i="7"/>
  <c r="Y10" i="7"/>
  <c r="S11" i="7"/>
  <c r="T11" i="7"/>
  <c r="U11" i="7"/>
  <c r="V11" i="7"/>
  <c r="W11" i="7"/>
  <c r="X11" i="7"/>
  <c r="Y11" i="7"/>
  <c r="S12" i="7"/>
  <c r="T12" i="7"/>
  <c r="U12" i="7"/>
  <c r="V12" i="7"/>
  <c r="W12" i="7"/>
  <c r="X12" i="7"/>
  <c r="Y12" i="7"/>
  <c r="S13" i="7"/>
  <c r="T13" i="7"/>
  <c r="U13" i="7"/>
  <c r="V13" i="7"/>
  <c r="W13" i="7"/>
  <c r="X13" i="7"/>
  <c r="Y13" i="7"/>
  <c r="S14" i="7"/>
  <c r="T14" i="7"/>
  <c r="U14" i="7"/>
  <c r="V14" i="7"/>
  <c r="W14" i="7"/>
  <c r="X14" i="7"/>
  <c r="Y14" i="7"/>
  <c r="S15" i="7"/>
  <c r="T15" i="7"/>
  <c r="U15" i="7"/>
  <c r="V15" i="7"/>
  <c r="W15" i="7"/>
  <c r="X15" i="7"/>
  <c r="Y15" i="7"/>
  <c r="S16" i="7"/>
  <c r="T16" i="7"/>
  <c r="U16" i="7"/>
  <c r="V16" i="7"/>
  <c r="W16" i="7"/>
  <c r="X16" i="7"/>
  <c r="Y16" i="7"/>
  <c r="S17" i="7"/>
  <c r="T17" i="7"/>
  <c r="U17" i="7"/>
  <c r="V17" i="7"/>
  <c r="W17" i="7"/>
  <c r="X17" i="7"/>
  <c r="Y17" i="7"/>
  <c r="S18" i="7"/>
  <c r="T18" i="7"/>
  <c r="U18" i="7"/>
  <c r="V18" i="7"/>
  <c r="W18" i="7"/>
  <c r="X18" i="7"/>
  <c r="Y18" i="7"/>
  <c r="S19" i="7"/>
  <c r="T19" i="7"/>
  <c r="U19" i="7"/>
  <c r="V19" i="7"/>
  <c r="W19" i="7"/>
  <c r="X19" i="7"/>
  <c r="Y19" i="7"/>
  <c r="S20" i="7"/>
  <c r="T20" i="7"/>
  <c r="U20" i="7"/>
  <c r="V20" i="7"/>
  <c r="W20" i="7"/>
  <c r="X20" i="7"/>
  <c r="Y20" i="7"/>
  <c r="S21" i="7"/>
  <c r="T21" i="7"/>
  <c r="U21" i="7"/>
  <c r="V21" i="7"/>
  <c r="W21" i="7"/>
  <c r="X21" i="7"/>
  <c r="Y21" i="7"/>
  <c r="S22" i="7"/>
  <c r="T22" i="7"/>
  <c r="U22" i="7"/>
  <c r="V22" i="7"/>
  <c r="W22" i="7"/>
  <c r="X22" i="7"/>
  <c r="Y22" i="7"/>
  <c r="S23" i="7"/>
  <c r="T23" i="7"/>
  <c r="U23" i="7"/>
  <c r="V23" i="7"/>
  <c r="W23" i="7"/>
  <c r="X23" i="7"/>
  <c r="Y23" i="7"/>
  <c r="S24" i="7"/>
  <c r="T24" i="7"/>
  <c r="U24" i="7"/>
  <c r="V24" i="7"/>
  <c r="W24" i="7"/>
  <c r="X24" i="7"/>
  <c r="Y24" i="7"/>
  <c r="S25" i="7"/>
  <c r="T25" i="7"/>
  <c r="U25" i="7"/>
  <c r="V25" i="7"/>
  <c r="W25" i="7"/>
  <c r="X25" i="7"/>
  <c r="Y25" i="7"/>
  <c r="S26" i="7"/>
  <c r="T26" i="7"/>
  <c r="U26" i="7"/>
  <c r="V26" i="7"/>
  <c r="W26" i="7"/>
  <c r="X26" i="7"/>
  <c r="Y26" i="7"/>
  <c r="S27" i="7"/>
  <c r="T27" i="7"/>
  <c r="U27" i="7"/>
  <c r="V27" i="7"/>
  <c r="W27" i="7"/>
  <c r="X27" i="7"/>
  <c r="Y27" i="7"/>
  <c r="S28" i="7"/>
  <c r="T28" i="7"/>
  <c r="U28" i="7"/>
  <c r="V28" i="7"/>
  <c r="W28" i="7"/>
  <c r="X28" i="7"/>
  <c r="Y28" i="7"/>
  <c r="S29" i="7"/>
  <c r="T29" i="7"/>
  <c r="U29" i="7"/>
  <c r="V29" i="7"/>
  <c r="W29" i="7"/>
  <c r="X29" i="7"/>
  <c r="Y29" i="7"/>
  <c r="S8" i="7"/>
  <c r="T8" i="7"/>
  <c r="U8" i="7"/>
  <c r="V8" i="7"/>
  <c r="W8" i="7"/>
  <c r="X8" i="7"/>
  <c r="Y8" i="7"/>
  <c r="P34" i="7"/>
  <c r="O34" i="7"/>
  <c r="N34" i="7"/>
  <c r="M34" i="7"/>
  <c r="L34" i="7"/>
  <c r="K34" i="7"/>
  <c r="J34" i="7"/>
  <c r="I34" i="7"/>
  <c r="H34" i="7"/>
  <c r="G34" i="7"/>
  <c r="F34" i="7"/>
  <c r="E34" i="7"/>
  <c r="D34" i="7"/>
  <c r="C34" i="7"/>
  <c r="B34" i="7"/>
  <c r="B29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B28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B12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B13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B14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B15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B16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B17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B19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B20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B22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B24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B25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B26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B27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P8" i="7"/>
  <c r="O8" i="7"/>
  <c r="N8" i="7"/>
  <c r="M8" i="7"/>
  <c r="L8" i="7"/>
  <c r="K8" i="7"/>
  <c r="J8" i="7"/>
  <c r="I8" i="7"/>
  <c r="G8" i="7"/>
  <c r="F8" i="7"/>
  <c r="H8" i="7"/>
  <c r="E8" i="7"/>
  <c r="D8" i="7"/>
  <c r="C8" i="7"/>
  <c r="B8" i="7"/>
  <c r="Q9" i="6"/>
  <c r="Q10" i="6"/>
  <c r="Q11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8" i="6"/>
  <c r="N11" i="6"/>
  <c r="N15" i="6"/>
  <c r="N19" i="6"/>
  <c r="N23" i="6"/>
  <c r="N27" i="6"/>
  <c r="F22" i="4"/>
  <c r="G22" i="4"/>
  <c r="H22" i="4"/>
  <c r="F23" i="4"/>
  <c r="G23" i="4"/>
  <c r="H23" i="4"/>
  <c r="F24" i="4"/>
  <c r="G24" i="4"/>
  <c r="H24" i="4"/>
  <c r="F25" i="4"/>
  <c r="G25" i="4"/>
  <c r="H25" i="4"/>
  <c r="F26" i="4"/>
  <c r="G26" i="4"/>
  <c r="H26" i="4"/>
  <c r="F27" i="4"/>
  <c r="G27" i="4"/>
  <c r="H27" i="4"/>
  <c r="F28" i="4"/>
  <c r="G28" i="4"/>
  <c r="H28" i="4"/>
  <c r="H21" i="4"/>
  <c r="G21" i="4"/>
  <c r="F21" i="4"/>
  <c r="B22" i="4"/>
  <c r="J22" i="4" s="1"/>
  <c r="C22" i="4"/>
  <c r="K22" i="4" s="1"/>
  <c r="D22" i="4"/>
  <c r="B23" i="4"/>
  <c r="J23" i="4" s="1"/>
  <c r="C23" i="4"/>
  <c r="K23" i="4" s="1"/>
  <c r="D23" i="4"/>
  <c r="B24" i="4"/>
  <c r="J24" i="4" s="1"/>
  <c r="C24" i="4"/>
  <c r="K24" i="4" s="1"/>
  <c r="L24" i="4" s="1"/>
  <c r="D24" i="4"/>
  <c r="B25" i="4"/>
  <c r="J25" i="4" s="1"/>
  <c r="C25" i="4"/>
  <c r="K25" i="4" s="1"/>
  <c r="D25" i="4"/>
  <c r="B26" i="4"/>
  <c r="J26" i="4" s="1"/>
  <c r="C26" i="4"/>
  <c r="K26" i="4" s="1"/>
  <c r="D26" i="4"/>
  <c r="B27" i="4"/>
  <c r="C27" i="4"/>
  <c r="K27" i="4" s="1"/>
  <c r="D27" i="4"/>
  <c r="B28" i="4"/>
  <c r="J28" i="4" s="1"/>
  <c r="C28" i="4"/>
  <c r="K28" i="4" s="1"/>
  <c r="L28" i="4" s="1"/>
  <c r="D28" i="4"/>
  <c r="D21" i="4"/>
  <c r="C21" i="4"/>
  <c r="K21" i="4" s="1"/>
  <c r="B21" i="4"/>
  <c r="F10" i="4"/>
  <c r="G10" i="4"/>
  <c r="H10" i="4"/>
  <c r="F11" i="4"/>
  <c r="G11" i="4"/>
  <c r="H11" i="4"/>
  <c r="F12" i="4"/>
  <c r="G12" i="4"/>
  <c r="H12" i="4"/>
  <c r="F13" i="4"/>
  <c r="G13" i="4"/>
  <c r="H13" i="4"/>
  <c r="F14" i="4"/>
  <c r="G14" i="4"/>
  <c r="H14" i="4"/>
  <c r="F15" i="4"/>
  <c r="G15" i="4"/>
  <c r="H15" i="4"/>
  <c r="F9" i="4"/>
  <c r="G9" i="4"/>
  <c r="H9" i="4"/>
  <c r="H8" i="4"/>
  <c r="G8" i="4"/>
  <c r="F8" i="4"/>
  <c r="B9" i="4"/>
  <c r="C9" i="4"/>
  <c r="D9" i="4"/>
  <c r="B10" i="4"/>
  <c r="C10" i="4"/>
  <c r="D10" i="4"/>
  <c r="B11" i="4"/>
  <c r="C11" i="4"/>
  <c r="D11" i="4"/>
  <c r="B12" i="4"/>
  <c r="C12" i="4"/>
  <c r="D12" i="4"/>
  <c r="B13" i="4"/>
  <c r="C13" i="4"/>
  <c r="D13" i="4"/>
  <c r="B14" i="4"/>
  <c r="C14" i="4"/>
  <c r="D14" i="4"/>
  <c r="B15" i="4"/>
  <c r="C15" i="4"/>
  <c r="D15" i="4"/>
  <c r="D8" i="4"/>
  <c r="C8" i="4"/>
  <c r="K8" i="4" s="1"/>
  <c r="B8" i="4"/>
  <c r="J8" i="4" s="1"/>
  <c r="A1" i="11"/>
  <c r="A1" i="13"/>
  <c r="A1" i="10"/>
  <c r="A1" i="12"/>
  <c r="J21" i="4" l="1"/>
  <c r="J27" i="4"/>
  <c r="AB14" i="7"/>
  <c r="AB10" i="7"/>
  <c r="K15" i="4"/>
  <c r="J14" i="4"/>
  <c r="K11" i="4"/>
  <c r="J10" i="4"/>
  <c r="AB25" i="7"/>
  <c r="L26" i="4"/>
  <c r="L22" i="4"/>
  <c r="AB26" i="7"/>
  <c r="AB22" i="7"/>
  <c r="AB18" i="7"/>
  <c r="Z34" i="7"/>
  <c r="H26" i="9"/>
  <c r="H24" i="9"/>
  <c r="H22" i="9"/>
  <c r="H20" i="9"/>
  <c r="H18" i="9"/>
  <c r="H16" i="9"/>
  <c r="H14" i="9"/>
  <c r="H12" i="9"/>
  <c r="H10" i="9"/>
  <c r="H8" i="9"/>
  <c r="Q12" i="6"/>
  <c r="AB27" i="7"/>
  <c r="AB23" i="7"/>
  <c r="AB19" i="7"/>
  <c r="AB15" i="7"/>
  <c r="AB11" i="7"/>
  <c r="AB29" i="7"/>
  <c r="AB24" i="7"/>
  <c r="AB20" i="7"/>
  <c r="AB16" i="7"/>
  <c r="AB12" i="7"/>
  <c r="AB28" i="7"/>
  <c r="AA34" i="7"/>
  <c r="AB34" i="7"/>
  <c r="AB21" i="7"/>
  <c r="AB17" i="7"/>
  <c r="AB13" i="7"/>
  <c r="AB9" i="7"/>
  <c r="H27" i="9"/>
  <c r="H25" i="9"/>
  <c r="H23" i="9"/>
  <c r="H21" i="9"/>
  <c r="H19" i="9"/>
  <c r="H17" i="9"/>
  <c r="H15" i="9"/>
  <c r="H13" i="9"/>
  <c r="H11" i="9"/>
  <c r="H9" i="9"/>
  <c r="H7" i="9"/>
  <c r="H32" i="9"/>
  <c r="H6" i="9"/>
  <c r="L32" i="9"/>
  <c r="K14" i="4"/>
  <c r="J13" i="4"/>
  <c r="K10" i="4"/>
  <c r="L27" i="4"/>
  <c r="L23" i="4"/>
  <c r="L8" i="4"/>
  <c r="J15" i="4"/>
  <c r="L15" i="4" s="1"/>
  <c r="K12" i="4"/>
  <c r="J11" i="4"/>
  <c r="L11" i="4" s="1"/>
  <c r="L21" i="4"/>
  <c r="L25" i="4"/>
  <c r="H30" i="7"/>
  <c r="Y31" i="7"/>
  <c r="S31" i="7"/>
  <c r="N32" i="7"/>
  <c r="P31" i="7"/>
  <c r="D31" i="7"/>
  <c r="AA8" i="7"/>
  <c r="F32" i="7"/>
  <c r="Z9" i="7"/>
  <c r="K26" i="9"/>
  <c r="K24" i="9"/>
  <c r="K20" i="9"/>
  <c r="K18" i="9"/>
  <c r="K14" i="9"/>
  <c r="K12" i="9"/>
  <c r="K8" i="9"/>
  <c r="K27" i="9"/>
  <c r="K6" i="9"/>
  <c r="J6" i="9"/>
  <c r="J21" i="9"/>
  <c r="J15" i="9"/>
  <c r="J26" i="9"/>
  <c r="J24" i="9"/>
  <c r="J22" i="9"/>
  <c r="J20" i="9"/>
  <c r="J18" i="9"/>
  <c r="J14" i="9"/>
  <c r="J12" i="9"/>
  <c r="J10" i="9"/>
  <c r="J8" i="9"/>
  <c r="J27" i="9"/>
  <c r="K21" i="9"/>
  <c r="L21" i="9" s="1"/>
  <c r="K15" i="9"/>
  <c r="L15" i="9" s="1"/>
  <c r="K9" i="9"/>
  <c r="B29" i="9"/>
  <c r="J25" i="9"/>
  <c r="J23" i="9"/>
  <c r="J19" i="9"/>
  <c r="J17" i="9"/>
  <c r="J13" i="9"/>
  <c r="J11" i="9"/>
  <c r="J7" i="9"/>
  <c r="C28" i="9"/>
  <c r="K25" i="9"/>
  <c r="L25" i="9" s="1"/>
  <c r="K23" i="9"/>
  <c r="L23" i="9" s="1"/>
  <c r="K19" i="9"/>
  <c r="L19" i="9" s="1"/>
  <c r="K17" i="9"/>
  <c r="L17" i="9" s="1"/>
  <c r="K13" i="9"/>
  <c r="L13" i="9" s="1"/>
  <c r="K11" i="9"/>
  <c r="K7" i="9"/>
  <c r="L7" i="9" s="1"/>
  <c r="AA22" i="7"/>
  <c r="AA16" i="7"/>
  <c r="AA10" i="7"/>
  <c r="Z8" i="7"/>
  <c r="AA28" i="7"/>
  <c r="W31" i="7"/>
  <c r="AA13" i="7"/>
  <c r="Z22" i="7"/>
  <c r="AA19" i="7"/>
  <c r="Z16" i="7"/>
  <c r="AC16" i="7" s="1"/>
  <c r="AE16" i="7" s="1"/>
  <c r="AA29" i="7"/>
  <c r="V31" i="7"/>
  <c r="L30" i="7"/>
  <c r="AA20" i="7"/>
  <c r="Z18" i="7"/>
  <c r="AA14" i="7"/>
  <c r="Z12" i="7"/>
  <c r="AB8" i="7"/>
  <c r="X30" i="7"/>
  <c r="Z26" i="7"/>
  <c r="Z20" i="7"/>
  <c r="AC20" i="7" s="1"/>
  <c r="AE20" i="7" s="1"/>
  <c r="I31" i="7"/>
  <c r="AA9" i="7"/>
  <c r="AD32" i="7"/>
  <c r="M31" i="7"/>
  <c r="Z14" i="7"/>
  <c r="AA11" i="7"/>
  <c r="Z10" i="7"/>
  <c r="AD31" i="7"/>
  <c r="AA24" i="7"/>
  <c r="AA18" i="7"/>
  <c r="AA12" i="7"/>
  <c r="D30" i="7"/>
  <c r="AA27" i="7"/>
  <c r="AA25" i="7"/>
  <c r="AA23" i="7"/>
  <c r="AA21" i="7"/>
  <c r="AA17" i="7"/>
  <c r="AA15" i="7"/>
  <c r="Z28" i="7"/>
  <c r="Z24" i="7"/>
  <c r="AD30" i="7"/>
  <c r="AA26" i="7"/>
  <c r="Z27" i="7"/>
  <c r="Z25" i="7"/>
  <c r="Z23" i="7"/>
  <c r="AC23" i="7" s="1"/>
  <c r="AE23" i="7" s="1"/>
  <c r="Z21" i="7"/>
  <c r="AC21" i="7" s="1"/>
  <c r="AE21" i="7" s="1"/>
  <c r="Z19" i="7"/>
  <c r="E31" i="7"/>
  <c r="Z17" i="7"/>
  <c r="Z15" i="7"/>
  <c r="AC15" i="7" s="1"/>
  <c r="Z13" i="7"/>
  <c r="Z11" i="7"/>
  <c r="Z29" i="7"/>
  <c r="P30" i="7"/>
  <c r="X32" i="7"/>
  <c r="U31" i="7"/>
  <c r="G32" i="7"/>
  <c r="G30" i="7"/>
  <c r="B32" i="7"/>
  <c r="J31" i="7"/>
  <c r="M30" i="7"/>
  <c r="U32" i="7"/>
  <c r="K30" i="7"/>
  <c r="G31" i="7"/>
  <c r="J30" i="7"/>
  <c r="W32" i="7"/>
  <c r="K32" i="7"/>
  <c r="H31" i="7"/>
  <c r="N31" i="7"/>
  <c r="N30" i="7"/>
  <c r="E30" i="7"/>
  <c r="Y32" i="7"/>
  <c r="T32" i="7"/>
  <c r="X31" i="7"/>
  <c r="T30" i="7"/>
  <c r="J32" i="7"/>
  <c r="T31" i="7"/>
  <c r="K31" i="7"/>
  <c r="B31" i="7"/>
  <c r="B30" i="7"/>
  <c r="O32" i="7"/>
  <c r="C32" i="7"/>
  <c r="L31" i="7"/>
  <c r="O31" i="7"/>
  <c r="C31" i="7"/>
  <c r="F31" i="7"/>
  <c r="O30" i="7"/>
  <c r="C30" i="7"/>
  <c r="F30" i="7"/>
  <c r="I30" i="7"/>
  <c r="C30" i="9"/>
  <c r="C29" i="9"/>
  <c r="D29" i="9" s="1"/>
  <c r="K22" i="9"/>
  <c r="K16" i="9"/>
  <c r="J16" i="9"/>
  <c r="B28" i="9"/>
  <c r="K10" i="9"/>
  <c r="J9" i="9"/>
  <c r="N8" i="6"/>
  <c r="N24" i="6"/>
  <c r="N20" i="6"/>
  <c r="N16" i="6"/>
  <c r="N12" i="6"/>
  <c r="K13" i="4"/>
  <c r="L13" i="4" s="1"/>
  <c r="J12" i="4"/>
  <c r="K9" i="4"/>
  <c r="J9" i="4"/>
  <c r="N26" i="6"/>
  <c r="N22" i="6"/>
  <c r="N18" i="6"/>
  <c r="N14" i="6"/>
  <c r="N10" i="6"/>
  <c r="N25" i="6"/>
  <c r="N21" i="6"/>
  <c r="N17" i="6"/>
  <c r="N13" i="6"/>
  <c r="N9" i="6"/>
  <c r="B30" i="9"/>
  <c r="W30" i="7"/>
  <c r="V30" i="7"/>
  <c r="Y30" i="7"/>
  <c r="V32" i="7"/>
  <c r="S30" i="7"/>
  <c r="U30" i="7"/>
  <c r="S32" i="7"/>
  <c r="P32" i="7"/>
  <c r="L32" i="7"/>
  <c r="H32" i="7"/>
  <c r="D32" i="7"/>
  <c r="M32" i="7"/>
  <c r="I32" i="7"/>
  <c r="E32" i="7"/>
  <c r="AC29" i="7" l="1"/>
  <c r="AE29" i="7" s="1"/>
  <c r="Y29" i="8" s="1"/>
  <c r="AC17" i="7"/>
  <c r="AE17" i="7" s="1"/>
  <c r="AE15" i="7"/>
  <c r="AC25" i="7"/>
  <c r="AE25" i="7" s="1"/>
  <c r="AC24" i="7"/>
  <c r="AE24" i="7" s="1"/>
  <c r="AC18" i="7"/>
  <c r="U33" i="7"/>
  <c r="AC19" i="7"/>
  <c r="AE19" i="7" s="1"/>
  <c r="AC27" i="7"/>
  <c r="AE27" i="7" s="1"/>
  <c r="AC28" i="7"/>
  <c r="AE28" i="7" s="1"/>
  <c r="AC26" i="7"/>
  <c r="AE26" i="7" s="1"/>
  <c r="AC22" i="7"/>
  <c r="L14" i="4"/>
  <c r="L11" i="9"/>
  <c r="AE34" i="7"/>
  <c r="Y33" i="7"/>
  <c r="Y35" i="7" s="1"/>
  <c r="AD33" i="7"/>
  <c r="L10" i="4"/>
  <c r="V33" i="7"/>
  <c r="D28" i="9"/>
  <c r="D30" i="9"/>
  <c r="Z30" i="7"/>
  <c r="W33" i="7"/>
  <c r="W35" i="7" s="1"/>
  <c r="Z31" i="7"/>
  <c r="T33" i="7"/>
  <c r="Z32" i="7"/>
  <c r="AB32" i="7"/>
  <c r="AB30" i="7"/>
  <c r="X33" i="7"/>
  <c r="AB31" i="7"/>
  <c r="L9" i="4"/>
  <c r="L6" i="9"/>
  <c r="L14" i="9"/>
  <c r="L10" i="9"/>
  <c r="L22" i="9"/>
  <c r="L9" i="9"/>
  <c r="L26" i="9"/>
  <c r="L27" i="9"/>
  <c r="L18" i="9"/>
  <c r="L8" i="9"/>
  <c r="L20" i="9"/>
  <c r="L16" i="9"/>
  <c r="L12" i="9"/>
  <c r="L24" i="9"/>
  <c r="L12" i="4"/>
  <c r="D33" i="7"/>
  <c r="N33" i="7"/>
  <c r="H33" i="7"/>
  <c r="W13" i="8"/>
  <c r="I33" i="7"/>
  <c r="D29" i="8"/>
  <c r="C19" i="8"/>
  <c r="AA32" i="7"/>
  <c r="M33" i="7"/>
  <c r="E33" i="7"/>
  <c r="J33" i="7"/>
  <c r="AA30" i="7"/>
  <c r="S33" i="7"/>
  <c r="S35" i="7" s="1"/>
  <c r="F33" i="7"/>
  <c r="K33" i="7"/>
  <c r="G33" i="7"/>
  <c r="L33" i="7"/>
  <c r="AI27" i="7"/>
  <c r="B33" i="7"/>
  <c r="AA31" i="7"/>
  <c r="C33" i="7"/>
  <c r="P33" i="7"/>
  <c r="O33" i="7"/>
  <c r="S9" i="8"/>
  <c r="T9" i="8"/>
  <c r="U9" i="8"/>
  <c r="V9" i="8"/>
  <c r="W9" i="8"/>
  <c r="X9" i="8"/>
  <c r="Y9" i="8"/>
  <c r="W10" i="8"/>
  <c r="Y10" i="8"/>
  <c r="W12" i="8"/>
  <c r="V13" i="8"/>
  <c r="U14" i="8"/>
  <c r="W14" i="8"/>
  <c r="X14" i="8"/>
  <c r="Y14" i="8"/>
  <c r="V16" i="8"/>
  <c r="Y26" i="8"/>
  <c r="T27" i="8"/>
  <c r="Y28" i="8"/>
  <c r="V29" i="8"/>
  <c r="W29" i="8"/>
  <c r="X29" i="8"/>
  <c r="J9" i="8"/>
  <c r="L9" i="8"/>
  <c r="M9" i="8"/>
  <c r="O9" i="8"/>
  <c r="P9" i="8"/>
  <c r="J23" i="8"/>
  <c r="H27" i="8"/>
  <c r="J27" i="8"/>
  <c r="L27" i="8"/>
  <c r="M27" i="8"/>
  <c r="H28" i="8"/>
  <c r="J28" i="8"/>
  <c r="N28" i="8"/>
  <c r="H29" i="8"/>
  <c r="J29" i="8"/>
  <c r="M29" i="8"/>
  <c r="N29" i="8"/>
  <c r="G9" i="8"/>
  <c r="D23" i="8"/>
  <c r="G26" i="8"/>
  <c r="D27" i="8"/>
  <c r="F27" i="8"/>
  <c r="G27" i="8"/>
  <c r="F28" i="8"/>
  <c r="G28" i="8"/>
  <c r="F29" i="8"/>
  <c r="G29" i="8"/>
  <c r="C16" i="8"/>
  <c r="C21" i="8"/>
  <c r="C24" i="8"/>
  <c r="C26" i="8"/>
  <c r="C27" i="8"/>
  <c r="C28" i="8"/>
  <c r="C29" i="8"/>
  <c r="AD35" i="7" l="1"/>
  <c r="AC31" i="7"/>
  <c r="AE18" i="7"/>
  <c r="AC32" i="7"/>
  <c r="AE32" i="7" s="1"/>
  <c r="AE22" i="7"/>
  <c r="C22" i="8" s="1"/>
  <c r="AC30" i="7"/>
  <c r="AC33" i="7" s="1"/>
  <c r="AC35" i="7" s="1"/>
  <c r="AE35" i="7" s="1"/>
  <c r="AA33" i="7"/>
  <c r="AA35" i="7" s="1"/>
  <c r="AB33" i="7"/>
  <c r="AB35" i="7" s="1"/>
  <c r="P29" i="8"/>
  <c r="AD27" i="8"/>
  <c r="V12" i="8"/>
  <c r="P35" i="7"/>
  <c r="E35" i="7"/>
  <c r="H20" i="8"/>
  <c r="G22" i="8"/>
  <c r="W16" i="8"/>
  <c r="AI26" i="7"/>
  <c r="D20" i="8"/>
  <c r="W20" i="8"/>
  <c r="N20" i="8"/>
  <c r="U27" i="8"/>
  <c r="X27" i="8"/>
  <c r="K27" i="8"/>
  <c r="S27" i="8"/>
  <c r="P27" i="8"/>
  <c r="B27" i="8"/>
  <c r="I27" i="8"/>
  <c r="W27" i="8"/>
  <c r="Y27" i="8"/>
  <c r="O27" i="8"/>
  <c r="E27" i="8"/>
  <c r="N27" i="8"/>
  <c r="V27" i="8"/>
  <c r="Z33" i="7"/>
  <c r="Z35" i="7" s="1"/>
  <c r="U16" i="8"/>
  <c r="D32" i="9"/>
  <c r="AE31" i="7" l="1"/>
  <c r="C18" i="8"/>
  <c r="AE33" i="7"/>
  <c r="K9" i="8"/>
  <c r="H9" i="8"/>
  <c r="F9" i="8"/>
  <c r="V20" i="8"/>
  <c r="V14" i="8"/>
  <c r="S14" i="8"/>
  <c r="P14" i="8"/>
  <c r="C23" i="8"/>
  <c r="AD23" i="8"/>
  <c r="X23" i="8"/>
  <c r="M23" i="8"/>
  <c r="V10" i="8"/>
  <c r="S10" i="8"/>
  <c r="P19" i="8"/>
  <c r="X19" i="8"/>
  <c r="G19" i="8"/>
  <c r="J26" i="8"/>
  <c r="D26" i="8"/>
  <c r="M20" i="8"/>
  <c r="N19" i="8"/>
  <c r="F19" i="8"/>
  <c r="O19" i="8"/>
  <c r="J19" i="8"/>
  <c r="H31" i="8"/>
  <c r="N9" i="8"/>
  <c r="D9" i="8"/>
  <c r="B9" i="8"/>
  <c r="I9" i="8"/>
  <c r="E9" i="8"/>
  <c r="C9" i="8"/>
  <c r="S22" i="8"/>
  <c r="U22" i="8"/>
  <c r="W22" i="8"/>
  <c r="Y22" i="8"/>
  <c r="I22" i="8"/>
  <c r="K22" i="8"/>
  <c r="M22" i="8"/>
  <c r="O22" i="8"/>
  <c r="D22" i="8"/>
  <c r="F22" i="8"/>
  <c r="T22" i="8"/>
  <c r="V22" i="8"/>
  <c r="X22" i="8"/>
  <c r="H22" i="8"/>
  <c r="J22" i="8"/>
  <c r="L22" i="8"/>
  <c r="N22" i="8"/>
  <c r="P22" i="8"/>
  <c r="E22" i="8"/>
  <c r="B22" i="8"/>
  <c r="T11" i="8"/>
  <c r="V11" i="8"/>
  <c r="X11" i="8"/>
  <c r="H11" i="8"/>
  <c r="J11" i="8"/>
  <c r="L11" i="8"/>
  <c r="N11" i="8"/>
  <c r="P11" i="8"/>
  <c r="D11" i="8"/>
  <c r="F11" i="8"/>
  <c r="B11" i="8"/>
  <c r="S11" i="8"/>
  <c r="U11" i="8"/>
  <c r="W11" i="8"/>
  <c r="Y11" i="8"/>
  <c r="I11" i="8"/>
  <c r="K11" i="8"/>
  <c r="M11" i="8"/>
  <c r="O11" i="8"/>
  <c r="E11" i="8"/>
  <c r="G11" i="8"/>
  <c r="C11" i="8"/>
  <c r="U10" i="8"/>
  <c r="I10" i="8"/>
  <c r="K10" i="8"/>
  <c r="M10" i="8"/>
  <c r="O10" i="8"/>
  <c r="D10" i="8"/>
  <c r="F10" i="8"/>
  <c r="T10" i="8"/>
  <c r="X10" i="8"/>
  <c r="H10" i="8"/>
  <c r="J10" i="8"/>
  <c r="L10" i="8"/>
  <c r="N10" i="8"/>
  <c r="P10" i="8"/>
  <c r="E10" i="8"/>
  <c r="G10" i="8"/>
  <c r="C10" i="8"/>
  <c r="B10" i="8"/>
  <c r="H19" i="8"/>
  <c r="K20" i="8"/>
  <c r="C20" i="8"/>
  <c r="X20" i="8"/>
  <c r="W19" i="8"/>
  <c r="I19" i="8"/>
  <c r="L20" i="8"/>
  <c r="S24" i="8"/>
  <c r="U24" i="8"/>
  <c r="W24" i="8"/>
  <c r="Y24" i="8"/>
  <c r="I24" i="8"/>
  <c r="K24" i="8"/>
  <c r="M24" i="8"/>
  <c r="O24" i="8"/>
  <c r="D24" i="8"/>
  <c r="F24" i="8"/>
  <c r="T24" i="8"/>
  <c r="V24" i="8"/>
  <c r="X24" i="8"/>
  <c r="H24" i="8"/>
  <c r="J24" i="8"/>
  <c r="L24" i="8"/>
  <c r="N24" i="8"/>
  <c r="P24" i="8"/>
  <c r="E24" i="8"/>
  <c r="G24" i="8"/>
  <c r="B24" i="8"/>
  <c r="Y16" i="8"/>
  <c r="H16" i="8"/>
  <c r="J16" i="8"/>
  <c r="L16" i="8"/>
  <c r="N16" i="8"/>
  <c r="P16" i="8"/>
  <c r="D16" i="8"/>
  <c r="F16" i="8"/>
  <c r="S16" i="8"/>
  <c r="T16" i="8"/>
  <c r="X16" i="8"/>
  <c r="I16" i="8"/>
  <c r="K16" i="8"/>
  <c r="M16" i="8"/>
  <c r="O16" i="8"/>
  <c r="E16" i="8"/>
  <c r="G16" i="8"/>
  <c r="B16" i="8"/>
  <c r="S18" i="8"/>
  <c r="U18" i="8"/>
  <c r="W18" i="8"/>
  <c r="Y18" i="8"/>
  <c r="H18" i="8"/>
  <c r="J18" i="8"/>
  <c r="L18" i="8"/>
  <c r="N18" i="8"/>
  <c r="P18" i="8"/>
  <c r="D18" i="8"/>
  <c r="F18" i="8"/>
  <c r="T18" i="8"/>
  <c r="V18" i="8"/>
  <c r="X18" i="8"/>
  <c r="I18" i="8"/>
  <c r="K18" i="8"/>
  <c r="M18" i="8"/>
  <c r="O18" i="8"/>
  <c r="E18" i="8"/>
  <c r="G18" i="8"/>
  <c r="B18" i="8"/>
  <c r="T13" i="8"/>
  <c r="X13" i="8"/>
  <c r="H13" i="8"/>
  <c r="J13" i="8"/>
  <c r="L13" i="8"/>
  <c r="N13" i="8"/>
  <c r="P13" i="8"/>
  <c r="D13" i="8"/>
  <c r="F13" i="8"/>
  <c r="C13" i="8"/>
  <c r="S13" i="8"/>
  <c r="U13" i="8"/>
  <c r="Y13" i="8"/>
  <c r="I13" i="8"/>
  <c r="K13" i="8"/>
  <c r="M13" i="8"/>
  <c r="O13" i="8"/>
  <c r="E13" i="8"/>
  <c r="G13" i="8"/>
  <c r="B13" i="8"/>
  <c r="T17" i="8"/>
  <c r="V17" i="8"/>
  <c r="X17" i="8"/>
  <c r="I17" i="8"/>
  <c r="K17" i="8"/>
  <c r="M17" i="8"/>
  <c r="O17" i="8"/>
  <c r="D17" i="8"/>
  <c r="F17" i="8"/>
  <c r="C17" i="8"/>
  <c r="S17" i="8"/>
  <c r="U17" i="8"/>
  <c r="W17" i="8"/>
  <c r="Y17" i="8"/>
  <c r="H17" i="8"/>
  <c r="J17" i="8"/>
  <c r="L17" i="8"/>
  <c r="N17" i="8"/>
  <c r="P17" i="8"/>
  <c r="E17" i="8"/>
  <c r="G17" i="8"/>
  <c r="B17" i="8"/>
  <c r="S26" i="8"/>
  <c r="U26" i="8"/>
  <c r="W26" i="8"/>
  <c r="I26" i="8"/>
  <c r="K26" i="8"/>
  <c r="M26" i="8"/>
  <c r="O26" i="8"/>
  <c r="F26" i="8"/>
  <c r="B26" i="8"/>
  <c r="T26" i="8"/>
  <c r="V26" i="8"/>
  <c r="X26" i="8"/>
  <c r="H26" i="8"/>
  <c r="L26" i="8"/>
  <c r="N26" i="8"/>
  <c r="P26" i="8"/>
  <c r="E26" i="8"/>
  <c r="T21" i="8"/>
  <c r="V21" i="8"/>
  <c r="X21" i="8"/>
  <c r="H21" i="8"/>
  <c r="J21" i="8"/>
  <c r="L21" i="8"/>
  <c r="N21" i="8"/>
  <c r="P21" i="8"/>
  <c r="D21" i="8"/>
  <c r="F21" i="8"/>
  <c r="S21" i="8"/>
  <c r="U21" i="8"/>
  <c r="W21" i="8"/>
  <c r="Y21" i="8"/>
  <c r="I21" i="8"/>
  <c r="K21" i="8"/>
  <c r="M21" i="8"/>
  <c r="O21" i="8"/>
  <c r="E21" i="8"/>
  <c r="G21" i="8"/>
  <c r="B21" i="8"/>
  <c r="T25" i="8"/>
  <c r="V25" i="8"/>
  <c r="X25" i="8"/>
  <c r="H25" i="8"/>
  <c r="J25" i="8"/>
  <c r="L25" i="8"/>
  <c r="N25" i="8"/>
  <c r="P25" i="8"/>
  <c r="D25" i="8"/>
  <c r="F25" i="8"/>
  <c r="S25" i="8"/>
  <c r="U25" i="8"/>
  <c r="W25" i="8"/>
  <c r="Y25" i="8"/>
  <c r="I25" i="8"/>
  <c r="K25" i="8"/>
  <c r="M25" i="8"/>
  <c r="O25" i="8"/>
  <c r="E25" i="8"/>
  <c r="G25" i="8"/>
  <c r="C25" i="8"/>
  <c r="B25" i="8"/>
  <c r="V19" i="8"/>
  <c r="T19" i="8"/>
  <c r="L19" i="8"/>
  <c r="D19" i="8"/>
  <c r="S19" i="8"/>
  <c r="U19" i="8"/>
  <c r="Y19" i="8"/>
  <c r="K19" i="8"/>
  <c r="M19" i="8"/>
  <c r="E19" i="8"/>
  <c r="B19" i="8"/>
  <c r="U20" i="8"/>
  <c r="S20" i="8"/>
  <c r="Y20" i="8"/>
  <c r="I20" i="8"/>
  <c r="O20" i="8"/>
  <c r="F20" i="8"/>
  <c r="T20" i="8"/>
  <c r="J20" i="8"/>
  <c r="P20" i="8"/>
  <c r="E20" i="8"/>
  <c r="G20" i="8"/>
  <c r="B20" i="8"/>
  <c r="I14" i="8"/>
  <c r="K14" i="8"/>
  <c r="M14" i="8"/>
  <c r="O14" i="8"/>
  <c r="D14" i="8"/>
  <c r="F14" i="8"/>
  <c r="C14" i="8"/>
  <c r="T14" i="8"/>
  <c r="H14" i="8"/>
  <c r="J14" i="8"/>
  <c r="L14" i="8"/>
  <c r="N14" i="8"/>
  <c r="E14" i="8"/>
  <c r="G14" i="8"/>
  <c r="B14" i="8"/>
  <c r="T23" i="8"/>
  <c r="V23" i="8"/>
  <c r="H23" i="8"/>
  <c r="L23" i="8"/>
  <c r="N23" i="8"/>
  <c r="P23" i="8"/>
  <c r="F23" i="8"/>
  <c r="B23" i="8"/>
  <c r="S23" i="8"/>
  <c r="U23" i="8"/>
  <c r="W23" i="8"/>
  <c r="Y23" i="8"/>
  <c r="I23" i="8"/>
  <c r="K23" i="8"/>
  <c r="O23" i="8"/>
  <c r="E23" i="8"/>
  <c r="G23" i="8"/>
  <c r="S34" i="8"/>
  <c r="Y34" i="8"/>
  <c r="W34" i="8"/>
  <c r="S12" i="8"/>
  <c r="U12" i="8"/>
  <c r="Y12" i="8"/>
  <c r="I12" i="8"/>
  <c r="K12" i="8"/>
  <c r="M12" i="8"/>
  <c r="O12" i="8"/>
  <c r="D12" i="8"/>
  <c r="F12" i="8"/>
  <c r="T12" i="8"/>
  <c r="X12" i="8"/>
  <c r="H12" i="8"/>
  <c r="J12" i="8"/>
  <c r="L12" i="8"/>
  <c r="N12" i="8"/>
  <c r="P12" i="8"/>
  <c r="E12" i="8"/>
  <c r="G12" i="8"/>
  <c r="C12" i="8"/>
  <c r="B12" i="8"/>
  <c r="B29" i="8"/>
  <c r="T29" i="8"/>
  <c r="I29" i="8"/>
  <c r="K29" i="8"/>
  <c r="O29" i="8"/>
  <c r="E29" i="8"/>
  <c r="S29" i="8"/>
  <c r="U29" i="8"/>
  <c r="L29" i="8"/>
  <c r="S28" i="8"/>
  <c r="U28" i="8"/>
  <c r="W28" i="8"/>
  <c r="L28" i="8"/>
  <c r="P28" i="8"/>
  <c r="E28" i="8"/>
  <c r="T28" i="8"/>
  <c r="V28" i="8"/>
  <c r="X28" i="8"/>
  <c r="I28" i="8"/>
  <c r="K28" i="8"/>
  <c r="M28" i="8"/>
  <c r="O28" i="8"/>
  <c r="D28" i="8"/>
  <c r="B28" i="8"/>
  <c r="X32" i="8"/>
  <c r="N31" i="8"/>
  <c r="G31" i="8"/>
  <c r="B31" i="8"/>
  <c r="X31" i="8"/>
  <c r="D31" i="8"/>
  <c r="P31" i="8"/>
  <c r="U31" i="8"/>
  <c r="W31" i="8"/>
  <c r="J31" i="8"/>
  <c r="K31" i="8"/>
  <c r="E31" i="8"/>
  <c r="S31" i="8"/>
  <c r="C31" i="8"/>
  <c r="V31" i="8"/>
  <c r="M31" i="8"/>
  <c r="F31" i="8"/>
  <c r="Y31" i="8"/>
  <c r="O31" i="8"/>
  <c r="L31" i="8"/>
  <c r="I31" i="8"/>
  <c r="T31" i="8"/>
  <c r="AI9" i="7"/>
  <c r="AI10" i="7"/>
  <c r="AI11" i="7"/>
  <c r="AI12" i="7"/>
  <c r="AI13" i="7"/>
  <c r="AI14" i="7"/>
  <c r="AI16" i="7"/>
  <c r="AI17" i="7"/>
  <c r="AI18" i="7"/>
  <c r="AI19" i="7"/>
  <c r="AI20" i="7"/>
  <c r="AI21" i="7"/>
  <c r="AI22" i="7"/>
  <c r="AI23" i="7"/>
  <c r="AI24" i="7"/>
  <c r="AI25" i="7"/>
  <c r="AI28" i="7"/>
  <c r="AI29" i="7"/>
  <c r="AH10" i="7"/>
  <c r="AH11" i="7"/>
  <c r="AH14" i="7"/>
  <c r="AH18" i="7"/>
  <c r="AH19" i="7"/>
  <c r="AH22" i="7"/>
  <c r="AH23" i="7"/>
  <c r="AH26" i="7"/>
  <c r="AH27" i="7"/>
  <c r="B32" i="8" l="1"/>
  <c r="K32" i="8"/>
  <c r="E32" i="8"/>
  <c r="Y32" i="8"/>
  <c r="U32" i="8"/>
  <c r="D32" i="8"/>
  <c r="N32" i="8"/>
  <c r="W32" i="8"/>
  <c r="O32" i="8"/>
  <c r="P32" i="8"/>
  <c r="J32" i="8"/>
  <c r="H32" i="8"/>
  <c r="I32" i="8"/>
  <c r="C32" i="8"/>
  <c r="L32" i="8"/>
  <c r="F32" i="8"/>
  <c r="G32" i="8"/>
  <c r="M32" i="8"/>
  <c r="T32" i="8"/>
  <c r="V32" i="8"/>
  <c r="S32" i="8"/>
  <c r="AE8" i="7"/>
  <c r="AI8" i="7"/>
  <c r="AH29" i="7"/>
  <c r="AH25" i="7"/>
  <c r="AH21" i="7"/>
  <c r="AH17" i="7"/>
  <c r="AH13" i="7"/>
  <c r="AH9" i="7"/>
  <c r="AH15" i="7"/>
  <c r="AH24" i="7"/>
  <c r="AH16" i="7"/>
  <c r="AH12" i="7"/>
  <c r="AH28" i="7"/>
  <c r="AH20" i="7"/>
  <c r="AH8" i="7"/>
  <c r="C17" i="4"/>
  <c r="AE30" i="7" l="1"/>
  <c r="O8" i="8"/>
  <c r="C8" i="8"/>
  <c r="V8" i="8"/>
  <c r="X8" i="8"/>
  <c r="K8" i="8"/>
  <c r="P8" i="8"/>
  <c r="B8" i="8"/>
  <c r="N8" i="8"/>
  <c r="H8" i="8"/>
  <c r="J8" i="8"/>
  <c r="I8" i="8"/>
  <c r="U8" i="8"/>
  <c r="F8" i="8"/>
  <c r="E8" i="8"/>
  <c r="W8" i="8"/>
  <c r="D8" i="8"/>
  <c r="T8" i="8"/>
  <c r="M8" i="8"/>
  <c r="S8" i="8"/>
  <c r="G8" i="8"/>
  <c r="L8" i="8"/>
  <c r="Y8" i="8"/>
  <c r="AI15" i="7"/>
  <c r="B35" i="7"/>
  <c r="F35" i="7"/>
  <c r="N35" i="7"/>
  <c r="O35" i="7"/>
  <c r="I35" i="7"/>
  <c r="K35" i="7"/>
  <c r="L35" i="7"/>
  <c r="G35" i="7"/>
  <c r="H35" i="7"/>
  <c r="J35" i="7"/>
  <c r="D35" i="7"/>
  <c r="U35" i="7"/>
  <c r="V35" i="7"/>
  <c r="C35" i="7"/>
  <c r="T28" i="6"/>
  <c r="L28" i="6"/>
  <c r="I28" i="6"/>
  <c r="F28" i="6"/>
  <c r="J30" i="9"/>
  <c r="K30" i="9"/>
  <c r="J29" i="9"/>
  <c r="K29" i="9"/>
  <c r="J28" i="9"/>
  <c r="K28" i="9"/>
  <c r="L28" i="9" s="1"/>
  <c r="F30" i="9"/>
  <c r="G30" i="9"/>
  <c r="G29" i="9"/>
  <c r="F29" i="9"/>
  <c r="G28" i="9"/>
  <c r="F28" i="9"/>
  <c r="C31" i="9"/>
  <c r="B31" i="9"/>
  <c r="B17" i="4"/>
  <c r="D17" i="4" s="1"/>
  <c r="J30" i="4"/>
  <c r="K30" i="4"/>
  <c r="Z16" i="8"/>
  <c r="AA16" i="8"/>
  <c r="AB16" i="8"/>
  <c r="AC16" i="8"/>
  <c r="AD16" i="8"/>
  <c r="Z17" i="8"/>
  <c r="AA17" i="8"/>
  <c r="AB17" i="8"/>
  <c r="AC17" i="8"/>
  <c r="AD17" i="8"/>
  <c r="Z18" i="8"/>
  <c r="AA18" i="8"/>
  <c r="AB18" i="8"/>
  <c r="AC18" i="8"/>
  <c r="AD18" i="8"/>
  <c r="Z19" i="8"/>
  <c r="AA19" i="8"/>
  <c r="AB19" i="8"/>
  <c r="AC19" i="8"/>
  <c r="AD19" i="8"/>
  <c r="Z20" i="8"/>
  <c r="AA20" i="8"/>
  <c r="AB20" i="8"/>
  <c r="AC20" i="8"/>
  <c r="AD20" i="8"/>
  <c r="Z21" i="8"/>
  <c r="AA21" i="8"/>
  <c r="AB21" i="8"/>
  <c r="AC21" i="8"/>
  <c r="AD21" i="8"/>
  <c r="Z22" i="8"/>
  <c r="AA22" i="8"/>
  <c r="AB22" i="8"/>
  <c r="AC22" i="8"/>
  <c r="AD22" i="8"/>
  <c r="Z23" i="8"/>
  <c r="AA23" i="8"/>
  <c r="AB23" i="8"/>
  <c r="AC23" i="8"/>
  <c r="Z24" i="8"/>
  <c r="AA24" i="8"/>
  <c r="AB24" i="8"/>
  <c r="AC24" i="8"/>
  <c r="AD24" i="8"/>
  <c r="Z25" i="8"/>
  <c r="AA25" i="8"/>
  <c r="AB25" i="8"/>
  <c r="AC25" i="8"/>
  <c r="AD25" i="8"/>
  <c r="Z26" i="8"/>
  <c r="AA26" i="8"/>
  <c r="AB26" i="8"/>
  <c r="AC26" i="8"/>
  <c r="AD26" i="8"/>
  <c r="Z27" i="8"/>
  <c r="AA27" i="8"/>
  <c r="AB27" i="8"/>
  <c r="AC27" i="8"/>
  <c r="AE27" i="8" s="1"/>
  <c r="Z28" i="8"/>
  <c r="AA28" i="8"/>
  <c r="AB28" i="8"/>
  <c r="AC28" i="8"/>
  <c r="AD28" i="8"/>
  <c r="Z29" i="8"/>
  <c r="AA29" i="8"/>
  <c r="AB29" i="8"/>
  <c r="AC29" i="8"/>
  <c r="AD29" i="8"/>
  <c r="Z31" i="8"/>
  <c r="AA31" i="8"/>
  <c r="AB31" i="8"/>
  <c r="AC31" i="8"/>
  <c r="AD31" i="8"/>
  <c r="Z32" i="8"/>
  <c r="AA32" i="8"/>
  <c r="AB32" i="8"/>
  <c r="AC32" i="8"/>
  <c r="AD32" i="8"/>
  <c r="V34" i="8"/>
  <c r="Z34" i="8"/>
  <c r="AB34" i="8"/>
  <c r="AD34" i="8"/>
  <c r="Z11" i="8"/>
  <c r="AA11" i="8"/>
  <c r="AB11" i="8"/>
  <c r="AC11" i="8"/>
  <c r="AD11" i="8"/>
  <c r="Z12" i="8"/>
  <c r="AA12" i="8"/>
  <c r="AB12" i="8"/>
  <c r="AC12" i="8"/>
  <c r="AD12" i="8"/>
  <c r="Z13" i="8"/>
  <c r="AA13" i="8"/>
  <c r="AB13" i="8"/>
  <c r="AC13" i="8"/>
  <c r="AD13" i="8"/>
  <c r="Z14" i="8"/>
  <c r="AA14" i="8"/>
  <c r="AB14" i="8"/>
  <c r="AC14" i="8"/>
  <c r="AD14" i="8"/>
  <c r="Z9" i="8"/>
  <c r="AA9" i="8"/>
  <c r="AB9" i="8"/>
  <c r="AC9" i="8"/>
  <c r="AD9" i="8"/>
  <c r="Z10" i="8"/>
  <c r="AA10" i="8"/>
  <c r="AB10" i="8"/>
  <c r="AC10" i="8"/>
  <c r="AD10" i="8"/>
  <c r="AD8" i="8"/>
  <c r="AC8" i="8"/>
  <c r="AB8" i="8"/>
  <c r="AA8" i="8"/>
  <c r="Z8" i="8"/>
  <c r="C34" i="8"/>
  <c r="E34" i="8"/>
  <c r="G34" i="8"/>
  <c r="I34" i="8"/>
  <c r="K34" i="8"/>
  <c r="M34" i="8"/>
  <c r="O34" i="8"/>
  <c r="F35" i="4"/>
  <c r="G35" i="4"/>
  <c r="F36" i="4"/>
  <c r="G36" i="4"/>
  <c r="F37" i="4"/>
  <c r="G37" i="4"/>
  <c r="F38" i="4"/>
  <c r="G38" i="4"/>
  <c r="F39" i="4"/>
  <c r="G39" i="4"/>
  <c r="F40" i="4"/>
  <c r="G40" i="4"/>
  <c r="F41" i="4"/>
  <c r="G41" i="4"/>
  <c r="G34" i="4"/>
  <c r="F34" i="4"/>
  <c r="B35" i="4"/>
  <c r="C35" i="4"/>
  <c r="K35" i="4" s="1"/>
  <c r="B36" i="4"/>
  <c r="C36" i="4"/>
  <c r="B37" i="4"/>
  <c r="C37" i="4"/>
  <c r="B38" i="4"/>
  <c r="C38" i="4"/>
  <c r="K38" i="4" s="1"/>
  <c r="B39" i="4"/>
  <c r="C39" i="4"/>
  <c r="K39" i="4" s="1"/>
  <c r="F26" i="5" s="1"/>
  <c r="B40" i="4"/>
  <c r="C40" i="4"/>
  <c r="B41" i="4"/>
  <c r="C41" i="4"/>
  <c r="C34" i="4"/>
  <c r="B34" i="4"/>
  <c r="U28" i="6"/>
  <c r="C8" i="6"/>
  <c r="T9" i="6"/>
  <c r="T13" i="6"/>
  <c r="T17" i="6"/>
  <c r="T21" i="6"/>
  <c r="T25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8" i="6"/>
  <c r="F27" i="6"/>
  <c r="R27" i="6" s="1"/>
  <c r="F26" i="6"/>
  <c r="R26" i="6" s="1"/>
  <c r="F25" i="6"/>
  <c r="F24" i="6"/>
  <c r="R24" i="6" s="1"/>
  <c r="F23" i="6"/>
  <c r="R23" i="6" s="1"/>
  <c r="F22" i="6"/>
  <c r="R22" i="6" s="1"/>
  <c r="F21" i="6"/>
  <c r="R21" i="6" s="1"/>
  <c r="F20" i="6"/>
  <c r="F19" i="6"/>
  <c r="R19" i="6" s="1"/>
  <c r="F18" i="6"/>
  <c r="F17" i="6"/>
  <c r="R17" i="6" s="1"/>
  <c r="F16" i="6"/>
  <c r="R16" i="6" s="1"/>
  <c r="F15" i="6"/>
  <c r="R15" i="6" s="1"/>
  <c r="F14" i="6"/>
  <c r="R14" i="6" s="1"/>
  <c r="F13" i="6"/>
  <c r="R13" i="6" s="1"/>
  <c r="F12" i="6"/>
  <c r="R12" i="6" s="1"/>
  <c r="F11" i="6"/>
  <c r="R11" i="6" s="1"/>
  <c r="F10" i="6"/>
  <c r="R10" i="6" s="1"/>
  <c r="F9" i="6"/>
  <c r="R9" i="6" s="1"/>
  <c r="F8" i="6"/>
  <c r="R8" i="6" s="1"/>
  <c r="C27" i="6"/>
  <c r="C26" i="6"/>
  <c r="O26" i="6" s="1"/>
  <c r="C25" i="6"/>
  <c r="C24" i="6"/>
  <c r="O24" i="6" s="1"/>
  <c r="C23" i="6"/>
  <c r="C22" i="6"/>
  <c r="O22" i="6" s="1"/>
  <c r="C21" i="6"/>
  <c r="C20" i="6"/>
  <c r="O20" i="6" s="1"/>
  <c r="C19" i="6"/>
  <c r="C18" i="6"/>
  <c r="O18" i="6" s="1"/>
  <c r="C17" i="6"/>
  <c r="C16" i="6"/>
  <c r="O16" i="6" s="1"/>
  <c r="C15" i="6"/>
  <c r="C14" i="6"/>
  <c r="O14" i="6" s="1"/>
  <c r="C13" i="6"/>
  <c r="C12" i="6"/>
  <c r="O12" i="6" s="1"/>
  <c r="C11" i="6"/>
  <c r="C10" i="6"/>
  <c r="O10" i="6" s="1"/>
  <c r="C9" i="6"/>
  <c r="G17" i="4"/>
  <c r="K17" i="4"/>
  <c r="F17" i="4"/>
  <c r="J17" i="4"/>
  <c r="G30" i="4"/>
  <c r="F30" i="4"/>
  <c r="C30" i="4"/>
  <c r="B30" i="4"/>
  <c r="U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U13" i="6"/>
  <c r="U12" i="6"/>
  <c r="U11" i="6"/>
  <c r="U10" i="6"/>
  <c r="U9" i="6"/>
  <c r="C28" i="6"/>
  <c r="AE31" i="8" l="1"/>
  <c r="L30" i="9"/>
  <c r="H30" i="9"/>
  <c r="L29" i="9"/>
  <c r="H29" i="9"/>
  <c r="H28" i="9"/>
  <c r="H30" i="4"/>
  <c r="O11" i="6"/>
  <c r="Z35" i="8"/>
  <c r="J40" i="4"/>
  <c r="E27" i="5" s="1"/>
  <c r="J38" i="4"/>
  <c r="B25" i="5" s="1"/>
  <c r="L17" i="4"/>
  <c r="J41" i="4"/>
  <c r="E28" i="5" s="1"/>
  <c r="J39" i="4"/>
  <c r="E26" i="5" s="1"/>
  <c r="J37" i="4"/>
  <c r="E24" i="5" s="1"/>
  <c r="J36" i="4"/>
  <c r="E23" i="5" s="1"/>
  <c r="L30" i="4"/>
  <c r="C33" i="9"/>
  <c r="AE10" i="8"/>
  <c r="F31" i="9"/>
  <c r="F33" i="9" s="1"/>
  <c r="D38" i="4"/>
  <c r="K34" i="4"/>
  <c r="F21" i="5" s="1"/>
  <c r="K31" i="9"/>
  <c r="K33" i="9" s="1"/>
  <c r="J31" i="9"/>
  <c r="G31" i="9"/>
  <c r="D31" i="9"/>
  <c r="B33" i="9"/>
  <c r="AA15" i="8"/>
  <c r="Z15" i="8"/>
  <c r="AE11" i="8"/>
  <c r="AE12" i="8"/>
  <c r="AE9" i="8"/>
  <c r="AD15" i="8"/>
  <c r="AC15" i="8"/>
  <c r="AB15" i="8"/>
  <c r="V15" i="8"/>
  <c r="J15" i="8"/>
  <c r="N15" i="8"/>
  <c r="G15" i="8"/>
  <c r="X15" i="8"/>
  <c r="H15" i="8"/>
  <c r="P15" i="8"/>
  <c r="E15" i="8"/>
  <c r="Y15" i="8"/>
  <c r="I15" i="8"/>
  <c r="S15" i="8"/>
  <c r="W15" i="8"/>
  <c r="K15" i="8"/>
  <c r="O15" i="8"/>
  <c r="D15" i="8"/>
  <c r="B15" i="8"/>
  <c r="T15" i="8"/>
  <c r="L15" i="8"/>
  <c r="C15" i="8"/>
  <c r="U15" i="8"/>
  <c r="M15" i="8"/>
  <c r="F15" i="8"/>
  <c r="AE29" i="8"/>
  <c r="X35" i="7"/>
  <c r="T35" i="7"/>
  <c r="M35" i="7"/>
  <c r="O9" i="6"/>
  <c r="O15" i="6"/>
  <c r="O19" i="6"/>
  <c r="O23" i="6"/>
  <c r="O27" i="6"/>
  <c r="O8" i="6"/>
  <c r="R20" i="6"/>
  <c r="O13" i="6"/>
  <c r="O17" i="6"/>
  <c r="O21" i="6"/>
  <c r="O25" i="6"/>
  <c r="H40" i="4"/>
  <c r="H38" i="4"/>
  <c r="H36" i="4"/>
  <c r="H41" i="4"/>
  <c r="J35" i="4"/>
  <c r="B22" i="5" s="1"/>
  <c r="F43" i="4"/>
  <c r="E11" i="5" s="1"/>
  <c r="G43" i="4"/>
  <c r="F9" i="5" s="1"/>
  <c r="H17" i="4"/>
  <c r="R18" i="6"/>
  <c r="AE14" i="8"/>
  <c r="AE13" i="8"/>
  <c r="AE8" i="8"/>
  <c r="AE26" i="8"/>
  <c r="AE25" i="8"/>
  <c r="AE20" i="8"/>
  <c r="AE19" i="8"/>
  <c r="AE16" i="8"/>
  <c r="AE32" i="8"/>
  <c r="AE28" i="8"/>
  <c r="AE24" i="8"/>
  <c r="AE22" i="8"/>
  <c r="AE21" i="8"/>
  <c r="AE18" i="8"/>
  <c r="AE17" i="8"/>
  <c r="B34" i="8"/>
  <c r="P34" i="8"/>
  <c r="N34" i="8"/>
  <c r="L34" i="8"/>
  <c r="J34" i="8"/>
  <c r="H34" i="8"/>
  <c r="F34" i="8"/>
  <c r="D34" i="8"/>
  <c r="T34" i="8"/>
  <c r="AC34" i="8"/>
  <c r="AA34" i="8"/>
  <c r="U34" i="8"/>
  <c r="T27" i="6"/>
  <c r="T23" i="6"/>
  <c r="T19" i="6"/>
  <c r="T15" i="6"/>
  <c r="T11" i="6"/>
  <c r="T8" i="6"/>
  <c r="T26" i="6"/>
  <c r="T24" i="6"/>
  <c r="T22" i="6"/>
  <c r="T20" i="6"/>
  <c r="T18" i="6"/>
  <c r="T16" i="6"/>
  <c r="T14" i="6"/>
  <c r="T12" i="6"/>
  <c r="T10" i="6"/>
  <c r="R25" i="6"/>
  <c r="R28" i="6"/>
  <c r="D30" i="4"/>
  <c r="H34" i="4"/>
  <c r="H39" i="4"/>
  <c r="H35" i="4"/>
  <c r="H37" i="4"/>
  <c r="D37" i="4"/>
  <c r="D34" i="4"/>
  <c r="C26" i="5"/>
  <c r="K41" i="4"/>
  <c r="F28" i="5" s="1"/>
  <c r="D35" i="4"/>
  <c r="B23" i="5"/>
  <c r="B43" i="4"/>
  <c r="D39" i="4"/>
  <c r="E25" i="5"/>
  <c r="D41" i="4"/>
  <c r="J34" i="4"/>
  <c r="K37" i="4"/>
  <c r="K40" i="4"/>
  <c r="K36" i="4"/>
  <c r="F23" i="5" s="1"/>
  <c r="C43" i="4"/>
  <c r="C12" i="5" s="1"/>
  <c r="F25" i="5"/>
  <c r="D40" i="4"/>
  <c r="C25" i="5"/>
  <c r="F22" i="5"/>
  <c r="C22" i="5"/>
  <c r="D36" i="4"/>
  <c r="O28" i="6"/>
  <c r="B28" i="5" l="1"/>
  <c r="AF35" i="7"/>
  <c r="B26" i="5"/>
  <c r="L38" i="4"/>
  <c r="L39" i="4"/>
  <c r="J43" i="4"/>
  <c r="H12" i="5" s="1"/>
  <c r="B27" i="5"/>
  <c r="H27" i="5" s="1"/>
  <c r="L31" i="9"/>
  <c r="H31" i="9"/>
  <c r="B24" i="5"/>
  <c r="H24" i="5" s="1"/>
  <c r="E22" i="5"/>
  <c r="H22" i="5" s="1"/>
  <c r="L40" i="4"/>
  <c r="B9" i="5"/>
  <c r="L35" i="4"/>
  <c r="L37" i="4"/>
  <c r="I26" i="5"/>
  <c r="X35" i="8"/>
  <c r="AE34" i="8"/>
  <c r="D33" i="9"/>
  <c r="J33" i="9"/>
  <c r="L33" i="9" s="1"/>
  <c r="G33" i="9"/>
  <c r="H33" i="9" s="1"/>
  <c r="C23" i="5"/>
  <c r="C21" i="5"/>
  <c r="C9" i="5"/>
  <c r="AE15" i="8"/>
  <c r="K30" i="8"/>
  <c r="D30" i="8"/>
  <c r="P30" i="8"/>
  <c r="X30" i="8"/>
  <c r="C30" i="8"/>
  <c r="T30" i="8"/>
  <c r="E30" i="8"/>
  <c r="B30" i="8"/>
  <c r="Z30" i="8"/>
  <c r="AD30" i="8"/>
  <c r="H30" i="8"/>
  <c r="W30" i="8"/>
  <c r="V30" i="8"/>
  <c r="Y30" i="8"/>
  <c r="AA30" i="8"/>
  <c r="G30" i="8"/>
  <c r="S30" i="8"/>
  <c r="J30" i="8"/>
  <c r="M30" i="8"/>
  <c r="U30" i="8"/>
  <c r="AB30" i="8"/>
  <c r="O30" i="8"/>
  <c r="L30" i="8"/>
  <c r="N30" i="8"/>
  <c r="F30" i="8"/>
  <c r="I30" i="8"/>
  <c r="AC30" i="8"/>
  <c r="E16" i="5"/>
  <c r="E13" i="5"/>
  <c r="E14" i="5"/>
  <c r="F16" i="5"/>
  <c r="L36" i="4"/>
  <c r="E15" i="5"/>
  <c r="E12" i="5"/>
  <c r="H43" i="4"/>
  <c r="E9" i="5"/>
  <c r="F12" i="5"/>
  <c r="E10" i="5"/>
  <c r="F15" i="5"/>
  <c r="F11" i="5"/>
  <c r="F10" i="5"/>
  <c r="F14" i="5"/>
  <c r="F13" i="5"/>
  <c r="C14" i="5"/>
  <c r="C11" i="5"/>
  <c r="L41" i="4"/>
  <c r="C13" i="5"/>
  <c r="C28" i="5"/>
  <c r="B15" i="5"/>
  <c r="F27" i="5"/>
  <c r="H23" i="5"/>
  <c r="C27" i="5"/>
  <c r="K43" i="4"/>
  <c r="H28" i="5"/>
  <c r="H26" i="5"/>
  <c r="B14" i="5"/>
  <c r="B10" i="5"/>
  <c r="B11" i="5"/>
  <c r="B16" i="5"/>
  <c r="B13" i="5"/>
  <c r="B12" i="5"/>
  <c r="C24" i="5"/>
  <c r="F24" i="5"/>
  <c r="B21" i="5"/>
  <c r="E21" i="5"/>
  <c r="H25" i="5"/>
  <c r="D43" i="4"/>
  <c r="C16" i="5"/>
  <c r="L34" i="4"/>
  <c r="C15" i="5"/>
  <c r="C10" i="5"/>
  <c r="I25" i="5"/>
  <c r="I22" i="5"/>
  <c r="H16" i="5" l="1"/>
  <c r="H13" i="5"/>
  <c r="H10" i="5"/>
  <c r="L43" i="4"/>
  <c r="H11" i="5"/>
  <c r="H9" i="5"/>
  <c r="E30" i="5"/>
  <c r="H15" i="5"/>
  <c r="H14" i="5"/>
  <c r="B30" i="5"/>
  <c r="I28" i="5"/>
  <c r="I23" i="5"/>
  <c r="I21" i="5"/>
  <c r="AE30" i="8"/>
  <c r="D33" i="8"/>
  <c r="M33" i="8"/>
  <c r="N33" i="8"/>
  <c r="I33" i="8"/>
  <c r="C33" i="8"/>
  <c r="AB33" i="8"/>
  <c r="B33" i="8"/>
  <c r="AD33" i="8"/>
  <c r="S33" i="8"/>
  <c r="E33" i="8"/>
  <c r="X33" i="8"/>
  <c r="G33" i="8"/>
  <c r="U33" i="8"/>
  <c r="H33" i="8"/>
  <c r="L33" i="8"/>
  <c r="F33" i="8"/>
  <c r="AC33" i="8"/>
  <c r="W33" i="8"/>
  <c r="P33" i="8"/>
  <c r="Z33" i="8"/>
  <c r="K33" i="8"/>
  <c r="J33" i="8"/>
  <c r="O33" i="8"/>
  <c r="T33" i="8"/>
  <c r="AA33" i="8"/>
  <c r="V33" i="8"/>
  <c r="Y33" i="8"/>
  <c r="I27" i="5"/>
  <c r="F18" i="5"/>
  <c r="E18" i="5"/>
  <c r="C18" i="5"/>
  <c r="I16" i="5"/>
  <c r="B18" i="5"/>
  <c r="I9" i="5"/>
  <c r="I13" i="5"/>
  <c r="I15" i="5"/>
  <c r="I10" i="5"/>
  <c r="C30" i="5"/>
  <c r="I11" i="5"/>
  <c r="I12" i="5"/>
  <c r="I14" i="5"/>
  <c r="F30" i="5"/>
  <c r="H21" i="5"/>
  <c r="I24" i="5"/>
  <c r="H18" i="5" l="1"/>
  <c r="H30" i="5"/>
  <c r="AF33" i="7"/>
  <c r="AC35" i="8"/>
  <c r="AE33" i="8"/>
  <c r="V35" i="8"/>
  <c r="C35" i="8"/>
  <c r="P35" i="8"/>
  <c r="AF27" i="7"/>
  <c r="B35" i="8"/>
  <c r="AF18" i="7"/>
  <c r="J35" i="8"/>
  <c r="AF24" i="7"/>
  <c r="AD35" i="8"/>
  <c r="AF23" i="7"/>
  <c r="AF17" i="7"/>
  <c r="AF16" i="7"/>
  <c r="AA35" i="8"/>
  <c r="I35" i="8"/>
  <c r="AF21" i="7"/>
  <c r="AF10" i="7"/>
  <c r="AF32" i="7"/>
  <c r="K35" i="8"/>
  <c r="AF13" i="7"/>
  <c r="AF31" i="7"/>
  <c r="AF30" i="7"/>
  <c r="AF25" i="7"/>
  <c r="E35" i="8"/>
  <c r="U35" i="8"/>
  <c r="N35" i="8"/>
  <c r="AF29" i="7"/>
  <c r="AF34" i="7"/>
  <c r="AF14" i="7"/>
  <c r="D35" i="8"/>
  <c r="AF20" i="7"/>
  <c r="F35" i="8"/>
  <c r="AF9" i="7"/>
  <c r="H35" i="8"/>
  <c r="G35" i="8"/>
  <c r="AF11" i="7"/>
  <c r="AF26" i="7"/>
  <c r="AF12" i="7"/>
  <c r="AF8" i="7"/>
  <c r="AB35" i="8"/>
  <c r="O35" i="8"/>
  <c r="AF19" i="7"/>
  <c r="AF22" i="7"/>
  <c r="L35" i="8"/>
  <c r="AF15" i="7"/>
  <c r="AF28" i="7"/>
  <c r="M35" i="8"/>
  <c r="Y35" i="8"/>
  <c r="T35" i="8"/>
  <c r="S35" i="8"/>
  <c r="W35" i="8"/>
  <c r="I18" i="5"/>
  <c r="I30" i="5"/>
  <c r="AE35" i="8" l="1"/>
</calcChain>
</file>

<file path=xl/sharedStrings.xml><?xml version="1.0" encoding="utf-8"?>
<sst xmlns="http://schemas.openxmlformats.org/spreadsheetml/2006/main" count="3593" uniqueCount="239">
  <si>
    <t>Classi di percorrenza</t>
  </si>
  <si>
    <t>Conto proprio</t>
  </si>
  <si>
    <t>Conto terzi</t>
  </si>
  <si>
    <t>Totale</t>
  </si>
  <si>
    <t xml:space="preserve">                              </t>
  </si>
  <si>
    <t>Trasporti interni</t>
  </si>
  <si>
    <t>Trasporti internazionali</t>
  </si>
  <si>
    <t>Trasporti complessivi</t>
  </si>
  <si>
    <t>Gruppi merceologici</t>
  </si>
  <si>
    <t>Trasporti locali (fino a 50 km)</t>
  </si>
  <si>
    <t>Totale trasporti</t>
  </si>
  <si>
    <t xml:space="preserve">                                     </t>
  </si>
  <si>
    <t>%</t>
  </si>
  <si>
    <t xml:space="preserve">% sul totale </t>
  </si>
  <si>
    <t xml:space="preserve">             </t>
  </si>
  <si>
    <t>Regioni di destinazione</t>
  </si>
  <si>
    <t xml:space="preserve">Regioni di origine      </t>
  </si>
  <si>
    <t>Piemonte</t>
  </si>
  <si>
    <t xml:space="preserve">Valle </t>
  </si>
  <si>
    <t>Lombardia</t>
  </si>
  <si>
    <t>Veneto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</si>
  <si>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</si>
  <si>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</si>
  <si>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</si>
  <si>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</si>
  <si>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</si>
  <si>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</si>
  <si>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</si>
  <si>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</si>
  <si>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</si>
  <si>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</si>
  <si>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</si>
  <si>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</si>
  <si>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</si>
  <si>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Mezzogiorno</t>
  </si>
  <si>
    <t>Italia</t>
  </si>
  <si>
    <t>Estero</t>
  </si>
  <si>
    <t>d' Aosta</t>
  </si>
  <si>
    <t>Friuli-Venezia Giulia</t>
  </si>
  <si>
    <t>Emilia-Romagna</t>
  </si>
  <si>
    <t>Fino a 50 km</t>
  </si>
  <si>
    <t>51-100 km</t>
  </si>
  <si>
    <t>101-150 km</t>
  </si>
  <si>
    <t>151-200 km</t>
  </si>
  <si>
    <t>201-300 km</t>
  </si>
  <si>
    <t>301-400 km</t>
  </si>
  <si>
    <t>401-500 km</t>
  </si>
  <si>
    <t>oltre 500 km</t>
  </si>
  <si>
    <t>Composizione percentuale</t>
  </si>
  <si>
    <t>Trasporti su distanze medio lunghe</t>
  </si>
  <si>
    <t>Composizione percentuale per classe di percorrenza</t>
  </si>
  <si>
    <t>Composizione percentuale per titolo di trasporto</t>
  </si>
  <si>
    <t>Tonnellate</t>
  </si>
  <si>
    <t>Composizione percentuale delle tonnellate per Regione di origine</t>
  </si>
  <si>
    <t>Bolzano-Bozen</t>
  </si>
  <si>
    <t>Trento</t>
  </si>
  <si>
    <t>Bolzano</t>
  </si>
  <si>
    <t>Bozen</t>
  </si>
  <si>
    <t xml:space="preserve">Emilia </t>
  </si>
  <si>
    <t>Romagna</t>
  </si>
  <si>
    <t>Tonnellate e composizione percentuale</t>
  </si>
  <si>
    <t>Prod. dell'Agricoltura,della Caccia e della Silvicoltura; Pesci ed Altri Prodotti della Pesca (Fiori,Animali Vivi,Latte Crudo)</t>
  </si>
  <si>
    <t>Carboni Fossili e Ligniti; Petrolio Greggio e Gas Naturale</t>
  </si>
  <si>
    <t>Minerali Metalliferi ed altri Prodotti delle Miniere e delle Cave;Torba; Uranio e Torio (Concimi Minerali,Sale,Pietre,Ghiaia)</t>
  </si>
  <si>
    <t>Prodotti Alimentari,Bevande e Tabacchi (Carni,Pelli Gregge,Pesci Trasformati e Conservati,Oli e Grassi Vegetali e Animali,Prodotti Lattiero-Caseari)</t>
  </si>
  <si>
    <t>Prodotti dell'Industria Tessile e dell'Industria dell'Abbigliamento; Cuoio e Prodotti in Cuoio</t>
  </si>
  <si>
    <t>Legno e Prodotti in Legno e Sughero (Esclusi i Mobili), Articolo di Paglia e Materiali da Intreccio, Pasta di Carta, Carta e Prodotti di Carta,Stampati e Supporti Registrati</t>
  </si>
  <si>
    <t>Coke e Prodotti Petroliferi Raffinati</t>
  </si>
  <si>
    <t>Prodotti Chimici e Fibre Sintetiche e Artificiali; Articoli in Gomma e in Materie Plastiche; Combustibili Nucleari (Prodotti Farmaceutici, Pesticidi,Altri Prodotti Chimici per L'Agricoltuta)</t>
  </si>
  <si>
    <t>Altri Prodotti della Lavorazione di Minerali Non Metalliferi (Vetro,Oggetti di Vetro,Prodotti Ceramici e in Porcellana, Cemento,Calce,Altri Materiali da Costruzione)</t>
  </si>
  <si>
    <t>Metalli; Manufatti in Metallo, Escluse la Macchine e gli Apparecchi Meccanici (Tubi,Caldaie,Ferramenta,Armi,Altri Manufatti in Metallo)</t>
  </si>
  <si>
    <t>Macchine ed Apparecchi Meccanici;Macchine per Ufficio,Elaboratori e Sistemi Informatici;Macchine ed Apparecchi Elettrici;Apparecchi Radiotelevisivi e Apparecchi per le Comunicazioni;Apparecchi Medicali,Apparecchi di Precisione e Strumenti Ottici;</t>
  </si>
  <si>
    <t>Mezzi di Trasporto</t>
  </si>
  <si>
    <t>Mobili; Altri Manufatti</t>
  </si>
  <si>
    <t>Materie Prime Secondarie; Rifiuti Urbani e Altri Rifiuti</t>
  </si>
  <si>
    <t>Posta, Pacchi</t>
  </si>
  <si>
    <t>Attrezzature e Materiali Utilizzati nel Tasporto di Merci (Conteiner e Casse Mobili Usati, Vuoti,Pallet e Altri Materiali d'Imballaggio Usati, Vuoti)</t>
  </si>
  <si>
    <t>Merci Trasportate nell'ambito di Traslochi (Uffici e Abitazioni); Bagagli e Articoli Viaggianti come Bagaglio Accompagnato; Autoveicoli Trasportati per Riparazione; Altre Merci Non Destinabili alla Vendita (Materiale per Ponteggi)</t>
  </si>
  <si>
    <t>Merci Raggruppate, Merci di Vario Tipo Trasportate Insieme</t>
  </si>
  <si>
    <t>Merci Non Individuabili; Merci che per un Qualunque Motivo Non Possono Essere Individuate e Quindi Non Possono Essere Attribuite ai Gruppi 1-16</t>
  </si>
  <si>
    <t>Altre Merci</t>
  </si>
  <si>
    <t>Friuli</t>
  </si>
  <si>
    <t>Venezia Giulia</t>
  </si>
  <si>
    <t>Nord</t>
  </si>
  <si>
    <t>Centro</t>
  </si>
  <si>
    <t>Valle d'Aosta/Vallée d'Aoste</t>
  </si>
  <si>
    <t>Trentino-Alto Adige/Südtirol</t>
  </si>
  <si>
    <t>Trentino- Alto</t>
  </si>
  <si>
    <t xml:space="preserve"> Adige/Südtirol</t>
  </si>
  <si>
    <t>v.a.</t>
  </si>
  <si>
    <t>Tkm (migliaia)</t>
  </si>
  <si>
    <t>Km medi</t>
  </si>
  <si>
    <t>Per Regione di origine  si intendono le Regioni italiane e l'estero.</t>
  </si>
  <si>
    <t>Per Regione di origine e destinazione si intendono le Regioni italiane e l'estero.</t>
  </si>
  <si>
    <t>% sul totale complessivo</t>
  </si>
  <si>
    <t>..</t>
  </si>
  <si>
    <t>&lt;?xml version="1.0"?&gt;&lt;WebTableParameter xmlns:xsd="http://www.w3.org/2001/XMLSchema" xmlns:xsi="http://www.w3.org/2001/XMLSchema-instance" xmlns=""&gt;&lt;DataTable Code="DCSC_TRAMERCIS2" HasMetadata="true"&gt;&lt;Name LocaleIsoCode="fr"&gt;Trasporto merci su strada per tipo di trasporto&lt;/Name&gt;&lt;Dimension Code="ITTER107" CommonCode="ITTER107" Display="labels"&gt;&lt;Name LocaleIsoCode="fr"&gt;Territorio di immatricolazione automezzo&lt;/Name&gt;&lt;Member Code="IT"&gt;&lt;Name LocaleIsoCode="fr"&gt;Italia&lt;/Name&gt;&lt;/Member&gt;&lt;/Dimension&gt;&lt;Dimension Code="TIPO_DATO7" CommonCode="TIPO_DATO7" Display="labels"&gt;&lt;Name LocaleIsoCode="fr"&gt;Tipo aggregato&lt;/Name&gt;&lt;Member Code="GC_TON"&gt;&lt;Name LocaleIsoCode="fr"&gt;merce trasportata - tonnellate&lt;/Name&gt;&lt;/Member&gt;&lt;Member Code="GC_TKM"&gt;&lt;Name LocaleIsoCode="fr"&gt;merce trasportata - tonnellate-chilometro (migliaia)&lt;/Name&gt;&lt;/Member&gt;&lt;Member Code="AD_KM"&gt;&lt;Name LocaleIsoCode="fr"&gt;distanza media percorsa dalla merce - km&lt;/Name&gt;&lt;/Member&gt;&lt;/Dimension&gt;&lt;Dimension Code="TRASPORTO_TIPO" CommonCode="TRASPORTO_TIPO" Display="labels"&gt;&lt;Name LocaleIsoCode="fr"&gt;Tipo di trasporto &lt;/Name&gt;&lt;Member Code="DOM"&gt;&lt;Name LocaleIsoCode="fr"&gt;interno&lt;/Name&gt;&lt;/Member&gt;&lt;Member Code="INT"&gt;&lt;Name LocaleIsoCode="fr"&gt;internazionale&lt;/Name&gt;&lt;/Member&gt;&lt;/Dimension&gt;&lt;Dimension Code="NST2007" CommonCode="NST2007" Display="labels"&gt;&lt;Name LocaleIsoCode="fr"&gt;Tipo di merce&lt;/Name&gt;&lt;Member Code="ALL"&gt;&lt;Name LocaleIsoCode="fr"&gt;tutte le voci&lt;/Name&gt;&lt;/Member&gt;&lt;/Dimension&gt;&lt;Dimension Code="TIT_POSSESSO" CommonCode="TIT_POSSESSO" Display="labels"&gt;&lt;Name LocaleIsoCode="fr"&gt;Titolo di trasporto&lt;/Name&gt;&lt;Member Code="ALL"&gt;&lt;Name LocaleIsoCode="fr"&gt;tutte le voci&lt;/Name&gt;&lt;/Member&gt;&lt;Member Code="P"&gt;&lt;Name LocaleIsoCode="fr"&gt;conto proprio&lt;/Name&gt;&lt;/Member&gt;&lt;Member Code="T"&gt;&lt;Name LocaleIsoCode="fr"&gt;conto terzi&lt;/Name&gt;&lt;/Member&gt;&lt;/Dimension&gt;&lt;Dimension Code="LUNGHEZZA" CommonCode="LUNGHEZZA" Display="labels"&gt;&lt;Name LocaleIsoCode="fr"&gt;Classe di percorrenza&lt;/Name&gt;&lt;Member Code="KM_UN_50"&gt;&lt;Name LocaleIsoCode="fr"&gt;fino a 50 km &lt;/Name&gt;&lt;/Member&gt;&lt;Member Code="KM_51_100"&gt;&lt;Name LocaleIsoCode="fr"&gt;51-100 km&lt;/Name&gt;&lt;/Member&gt;&lt;Member Code="KM_101_150"&gt;&lt;Name LocaleIsoCode="fr"&gt;101-150 km&lt;/Name&gt;&lt;/Member&gt;&lt;Member Code="KM_151_200"&gt;&lt;Name LocaleIsoCode="fr"&gt;151-200 km&lt;/Name&gt;&lt;/Member&gt;&lt;Member Code="KM_201_300"&gt;&lt;Name LocaleIsoCode="fr"&gt;201-300 km&lt;/Name&gt;&lt;/Member&gt;&lt;Member Code="KM_301_400"&gt;&lt;Name LocaleIsoCode="fr"&gt;301-400 km&lt;/Name&gt;&lt;/Member&gt;&lt;Member Code="KM_401_500"&gt;&lt;Name LocaleIsoCode="fr"&gt;401-500 km&lt;/Name&gt;&lt;/Member&gt;&lt;Member Code="KM_GE_500"&gt;&lt;Name LocaleIsoCode="fr"&gt;501 km e più&lt;/Name&gt;&lt;/Member&gt;&lt;Member Code="TOTAL"&gt;&lt;Name LocaleIsoCode="fr"&gt;totale &lt;/Name&gt;&lt;/Member&gt;&lt;/Dimension&gt;&lt;Dimension Code="TIME" CommonCode="TIME"&gt;&lt;Name LocaleIsoCode="fr"&gt;Anno&lt;/Name&gt;&lt;Member Code="2008"&gt;&lt;Name LocaleIsoCode="fr"&gt;2008&lt;/Name&gt;&lt;/Member&gt;&lt;Member Code="2009"&gt;&lt;Name LocaleIsoCode="fr"&gt;2009&lt;/Name&gt;&lt;/Member&gt;&lt;Member Code="2010"&gt;&lt;Name LocaleIsoCode="fr"&gt;2010&lt;/Name&gt;&lt;/Member&gt;&lt;Member Code="2011"&gt;&lt;Name LocaleIsoCode="fr"&gt;2011&lt;/Name&gt;&lt;/Member&gt;&lt;Member Code="2012"&gt;&lt;Name LocaleIsoCode="fr"&gt;2012&lt;/Name&gt;&lt;/Member&gt;&lt;Member Code="2013"&gt;&lt;Name LocaleIsoCode="fr"&gt;2013&lt;/Name&gt;&lt;/Member&gt;&lt;Member Code="2014"&gt;&lt;Name LocaleIsoCode="fr"&gt;2014&lt;/Name&gt;&lt;/Member&gt;&lt;Member Code="2015" IsDisplayed="true"&gt;&lt;Name LocaleIsoCode="fr"&gt;2015&lt;/Name&gt;&lt;/Member&gt;&lt;/Dimension&gt;&lt;WBOSInformations&gt;&lt;TimeDimension WebTreeWasUsed="false"&gt;&lt;StartCodes Annual="2008" /&gt;&lt;/TimeDimension&gt;&lt;/WBOSInformations&gt;&lt;Tabulation Axis="horizontal"&gt;&lt;Dimension Code="TIT_POSSESSO" CommonCode="TIT_POSSESSO" /&gt;&lt;Dimension Code="TIPO_DATO7" CommonCode="TIPO_DATO7" /&gt;&lt;/Tabulation&gt;&lt;Tabulation Axis="vertical"&gt;&lt;Dimension Code="TRASPORTO_TIPO" CommonCode="TRASPORTO_TIPO" /&gt;&lt;Dimension Code="LUNGHEZZA" CommonCode="LUNGHEZZA" /&gt;&lt;/Tabulation&gt;&lt;Tabulation Axis="page"&gt;&lt;Dimension Code="ITTER107" CommonCode="ITTER107" /&gt;&lt;Dimension Code="NST2007" CommonCode="NST2007" /&gt;&lt;Dimension Code="TIME" CommonCode="TIME" /&gt;&lt;/Tabulation&gt;&lt;Formatting&gt;&lt;Labels LocaleIsoCode="fr"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&amp;amp;QueryType=Public&amp;amp;Lang=fr&lt;/AbsoluteUri&gt;&lt;/Query&gt;&lt;/WebTableParameter&gt;</t>
  </si>
  <si>
    <t>Trasporto merci su strada per tipo di trasporto I.Stat export</t>
  </si>
  <si>
    <t>Territorio di immatricolazione automezzo</t>
  </si>
  <si>
    <t>Tipo di merce</t>
  </si>
  <si>
    <t>tutte le voci</t>
  </si>
  <si>
    <t>Anno</t>
  </si>
  <si>
    <t>Titolo di trasporto</t>
  </si>
  <si>
    <t>conto proprio</t>
  </si>
  <si>
    <t>conto terzi</t>
  </si>
  <si>
    <t>Tipo aggregato</t>
  </si>
  <si>
    <t>merce trasportata - tonnellate</t>
  </si>
  <si>
    <t>merce trasportata - tonnellate-chilometro (migliaia)</t>
  </si>
  <si>
    <t>distanza media percorsa dalla merce - km</t>
  </si>
  <si>
    <t xml:space="preserve">Tipo di trasporto </t>
  </si>
  <si>
    <t>Classe di percorrenza</t>
  </si>
  <si>
    <t/>
  </si>
  <si>
    <t>interno</t>
  </si>
  <si>
    <t xml:space="preserve">fino a 50 km </t>
  </si>
  <si>
    <t>501 km e più</t>
  </si>
  <si>
    <t xml:space="preserve">totale </t>
  </si>
  <si>
    <t>internazionale</t>
  </si>
  <si>
    <t>Totale/1000</t>
  </si>
  <si>
    <t>&lt;?xml version="1.0"?&gt;&lt;WebTableParameter xmlns:xsd="http://www.w3.org/2001/XMLSchema" xmlns:xsi="http://www.w3.org/2001/XMLSchema-instance" xmlns=""&gt;&lt;DataTable Code="DCSC_TRAMERCIS1" HasMetadata="true"&gt;&lt;Name LocaleIsoCode="fr"&gt;Trasporto merci su strada &lt;/Name&gt;&lt;Dimension Code="ITTER107" CommonCode="ITTER107" Display="labels"&gt;&lt;Name LocaleIsoCode="fr"&gt;Territorio di immatricolazione automezzo&lt;/Name&gt;&lt;Member Code="IT"&gt;&lt;Name LocaleIsoCode="fr"&gt;Italia&lt;/Name&gt;&lt;/Member&gt;&lt;/Dimension&gt;&lt;Dimension Code="TIPO_DATO7" CommonCode="TIPO_DATO7" Display="labels"&gt;&lt;Name LocaleIsoCode="fr"&gt;Tipo aggregato&lt;/Name&gt;&lt;Member Code="GC_TON"&gt;&lt;Name LocaleIsoCode="fr"&gt;merce trasportata - tonnellate&lt;/Name&gt;&lt;/Member&gt;&lt;Member Code="GC_TKM"&gt;&lt;Name LocaleIsoCode="fr"&gt;merce trasportata - tonnellate-chilometro (migliaia)&lt;/Name&gt;&lt;/Member&gt;&lt;/Dimension&gt;&lt;Dimension Code="ISO_CARICO" CommonCode="ISO" Display="labels"&gt;&lt;Name LocaleIsoCode="fr"&gt;Territorio di carico&lt;/Name&gt;&lt;Member Code="WORLD"&gt;&lt;Name LocaleIsoCode="fr"&gt;Mondo&lt;/Name&gt;&lt;/Member&gt;&lt;/Dimension&gt;&lt;Dimension Code="ISO_SCARICO" CommonCode="ISO" Display="labels"&gt;&lt;Name LocaleIsoCode="fr"&gt;Territorio di scarico&lt;/Name&gt;&lt;Member Code="WORLD"&gt;&lt;Name LocaleIsoCode="fr"&gt;Mondo&lt;/Name&gt;&lt;/Member&gt;&lt;/Dimension&gt;&lt;Dimension Code="NST2007" CommonCode="NST2007" Display="labels"&gt;&lt;Name LocaleIsoCode="fr"&gt;Tipo di merce&lt;/Name&gt;&lt;Member Code="ALL"&gt;&lt;Name LocaleIsoCode="fr"&gt;tutte le voci&lt;/Name&gt;&lt;ChildMember Code="01"&gt;&lt;Name LocaleIsoCode="fr"&gt;prodotti dell'agricoltura, della caccia e della silvicoltura, pesci ed altri prodotti della pesca&lt;/Name&gt;&lt;/ChildMember&gt;&lt;ChildMember Code="02"&gt;&lt;Name LocaleIsoCode="fr"&gt;carboni fossili e ligniti, petrolio greggio e gas naturale&lt;/Name&gt;&lt;/ChildMember&gt;&lt;ChildMember Code="03"&gt;&lt;Name LocaleIsoCode="fr"&gt;minerali metalliferi ed altri prodotti delle miniere e delle cave, torba, uranio e torio&lt;/Name&gt;&lt;/ChildMember&gt;&lt;ChildMember Code="04"&gt;&lt;Name LocaleIsoCode="fr"&gt;prodotti alimentari, bevande e tabacchi&lt;/Name&gt;&lt;/ChildMember&gt;&lt;ChildMember Code="05"&gt;&lt;Name LocaleIsoCode="fr"&gt;prodotti dell'industria tessile e dell'industria dell'abbigliamento, cuoio e prodotti in cuoio&lt;/Name&gt;&lt;/ChildMember&gt;&lt;ChildMember Code="06"&gt;&lt;Name LocaleIsoCode="fr"&gt;legno e prodotti in legno e sughero (esclusi i mobili), articoli di paglia e materiali da intreccio, pasta da carta, carta e prodotti di carta, stampati e supporti registrati&lt;/Name&gt;&lt;/ChildMember&gt;&lt;ChildMember Code="07"&gt;&lt;Name LocaleIsoCode="fr"&gt;coke e prodotti petroliferi raffinati&lt;/Name&gt;&lt;/ChildMember&gt;&lt;ChildMember Code="08"&gt;&lt;Name LocaleIsoCode="fr"&gt;prodotti chimici e fibre sintetiche e artificiali, articoli in gomma e in materie plastiche, combustibili nucleari&lt;/Name&gt;&lt;/ChildMember&gt;&lt;ChildMember Code="09"&gt;&lt;Name LocaleIsoCode="fr"&gt;altri prodotti della lavorazione di minerali non metalliferi&lt;/Name&gt;&lt;/ChildMember&gt;&lt;ChildMember Code="10"&gt;&lt;Name LocaleIsoCode="fr"&gt;metalli, manufatti in metallo, escluse le macchine e gli apparecchi meccanici&lt;/Name&gt;&lt;/ChildMember&gt;&lt;ChildMember Code="11"&gt;&lt;Name LocaleIsoCode="fr"&gt;macchine ed apparecchi meccanici n.c.a., macchine per ufficio, elaboratori e sistemi informatici, macchine ed apparecchi elettrici n.c.a., apparecchi radiotelevisivi e apparecchiature per le comunicazioni, apparecchi medicali, apparecchi di precisione e strumenti ottici, orologi&lt;/Name&gt;&lt;/ChildMember&gt;&lt;ChildMember Code="12"&gt;&lt;Name LocaleIsoCode="fr"&gt;mezzi di trasporto&lt;/Name&gt;&lt;/ChildMember&gt;&lt;ChildMember Code="13"&gt;&lt;Name LocaleIsoCode="fr"&gt;mobili, altri manufatti n.c.a.&lt;/Name&gt;&lt;/ChildMember&gt;&lt;ChildMember Code="14"&gt;&lt;Name LocaleIsoCode="fr"&gt;materie prime secondarie, rifiuti urbani e altri rifiuti&lt;/Name&gt;&lt;/ChildMember&gt;&lt;ChildMember Code="15"&gt;&lt;Name LocaleIsoCode="fr"&gt;posta, pacchi&lt;/Name&gt;&lt;/ChildMember&gt;&lt;ChildMember Code="16"&gt;&lt;Name LocaleIsoCode="fr"&gt;attrezzature e materiali utilizzati nel trasporto di merci&lt;/Name&gt;&lt;/ChildMember&gt;&lt;ChildMember Code="17"&gt;&lt;Name LocaleIsoCode="fr"&gt;merci trasportate nell'ambito di traslochi (uffici e abitazioni), bagagli e articoli viaggianti come bagaglio accompagnato, autoveicoli trasportati per riparazione, altre merci non destinabili alla vendita n.c.a.&lt;/Name&gt;&lt;/ChildMember&gt;&lt;ChildMember Code="18"&gt;&lt;Name LocaleIsoCode="fr"&gt;merci raggruppate: merci di vario tipo trasportate insieme&lt;/Name&gt;&lt;/ChildMember&gt;&lt;ChildMember Code="19"&gt;&lt;Name LocaleIsoCode="fr"&gt;merci non individuabili: merci che per un qualunque motivo non possono essere individuate e quindi non possono essere attribuite ai gruppi 01-16&lt;/Name&gt;&lt;/ChildMember&gt;&lt;ChildMember Code="20"&gt;&lt;Name LocaleIsoCode="fr"&gt;altre merci n.c.a.&lt;/Name&gt;&lt;/ChildMember&gt;&lt;/Member&gt;&lt;/Dimension&gt;&lt;Dimension Code="TIT_POSSESSO" CommonCode="TIT_POSSESSO" Display="labels"&gt;&lt;Name LocaleIsoCode="fr"&gt;Titolo di trasporto&lt;/Name&gt;&lt;Member Code="ALL"&gt;&lt;Name LocaleIsoCode="fr"&gt;tutte le voci&lt;/Name&gt;&lt;/Member&gt;&lt;Member Code="P"&gt;&lt;Name LocaleIsoCode="fr"&gt;conto proprio&lt;/Name&gt;&lt;/Member&gt;&lt;Member Code="T"&gt;&lt;Name LocaleIsoCode="fr"&gt;conto terzi&lt;/Name&gt;&lt;/Member&gt;&lt;/Dimension&gt;&lt;Dimension Code="LUNGHEZZA" CommonCode="LUNGHEZZA" Display="labels"&gt;&lt;Name LocaleIsoCode="fr"&gt;Classe di percorrenza&lt;/Name&gt;&lt;Member Code="KM_UN_50" HasMetadata="true"&gt;&lt;Name LocaleIsoCode="fr"&gt;fino a 50 km &lt;/Name&gt;&lt;/Member&gt;&lt;Member Code="KM_GE_50" HasMetadata="true"&gt;&lt;Name LocaleIsoCode="fr"&gt;51 km e più &lt;/Name&gt;&lt;/Member&gt;&lt;Member Code="TOTAL"&gt;&lt;Name LocaleIsoCode="fr"&gt;totale &lt;/Name&gt;&lt;/Member&gt;&lt;/Dimension&gt;&lt;Dimension Code="TIME" CommonCode="TIME" Display="labels"&gt;&lt;Name LocaleIsoCode="fr"&gt;Anno&lt;/Name&gt;&lt;Member Code="2008"&gt;&lt;Name LocaleIsoCode="fr"&gt;2008&lt;/Name&gt;&lt;/Member&gt;&lt;Member Code="2009"&gt;&lt;Name LocaleIsoCode="fr"&gt;2009&lt;/Name&gt;&lt;/Member&gt;&lt;Member Code="2010"&gt;&lt;Name LocaleIsoCode="fr"&gt;2010&lt;/Name&gt;&lt;/Member&gt;&lt;Member Code="2011"&gt;&lt;Name LocaleIsoCode="fr"&gt;2011&lt;/Name&gt;&lt;/Member&gt;&lt;Member Code="2012"&gt;&lt;Name LocaleIsoCode="fr"&gt;2012&lt;/Name&gt;&lt;/Member&gt;&lt;Member Code="2013"&gt;&lt;Name LocaleIsoCode="fr"&gt;2013&lt;/Name&gt;&lt;/Member&gt;&lt;Member Code="2014"&gt;&lt;Name LocaleIsoCode="fr"&gt;2014&lt;/Name&gt;&lt;/Member&gt;&lt;Member Code="2015" IsDisplayed="true"&gt;&lt;Name LocaleIsoCode="fr"&gt;2015&lt;/Name&gt;&lt;/Member&gt;&lt;/Dimension&gt;&lt;WBOSInformations&gt;&lt;TimeDimension WebTreeWasUsed="false"&gt;&lt;StartCodes Annual="2008" /&gt;&lt;/TimeDimension&gt;&lt;/WBOSInformations&gt;&lt;Tabulation Axis="horizontal"&gt;&lt;Dimension Code="LUNGHEZZA" CommonCode="LUNGHEZZA" /&gt;&lt;Dimension Code="TIPO_DATO7" CommonCode="TIPO_DATO7" /&gt;&lt;/Tabulation&gt;&lt;Tabulation Axis="vertical"&gt;&lt;Dimension Code="TIT_POSSESSO" CommonCode="TIT_POSSESSO" /&gt;&lt;Dimension Code="NST2007" CommonCode="NST2007" /&gt;&lt;/Tabulation&gt;&lt;Tabulation Axis="page"&gt;&lt;Dimension Code="ITTER107" CommonCode="ITTER107" /&gt;&lt;Dimension Code="ISO_CARICO" CommonCode="ISO" /&gt;&lt;Dimension Code="ISO_SCARICO" CommonCode="ISO" /&gt;&lt;Dimension Code="TIME" CommonCode="TIME" /&gt;&lt;/Tabulation&gt;&lt;Formatting&gt;&lt;Labels LocaleIsoCode="fr" /&gt;&lt;Power&gt;0&lt;/Power&gt;&lt;Decimals&gt;-1&lt;/Decimals&gt;&lt;SkipEmptyLines&gt;false&lt;/SkipEmptyLines&gt;&lt;FullyFillPage&gt;false&lt;/FullyFillPage&gt;&lt;SkipEmptyCols&gt;fals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4071&amp;amp;QueryType=Public&amp;amp;Lang=fr&lt;/AbsoluteUri&gt;&lt;/Query&gt;&lt;/WebTableParameter&gt;</t>
  </si>
  <si>
    <t>Trasporto merci su strada  I.Stat export</t>
  </si>
  <si>
    <t>Territorio di carico</t>
  </si>
  <si>
    <t>Mondo</t>
  </si>
  <si>
    <t>Territorio di scarico</t>
  </si>
  <si>
    <t xml:space="preserve">51 km e più </t>
  </si>
  <si>
    <t xml:space="preserve">  prodotti dell'agricoltura, della caccia e della silvicoltura, pesci ed altri prodotti della pesca</t>
  </si>
  <si>
    <t xml:space="preserve">  carboni fossili e ligniti, petrolio greggio e gas naturale</t>
  </si>
  <si>
    <t xml:space="preserve">  minerali metalliferi ed altri prodotti delle miniere e delle cave, torba, uranio e torio</t>
  </si>
  <si>
    <t xml:space="preserve">  prodotti alimentari, bevande e tabacchi</t>
  </si>
  <si>
    <t xml:space="preserve">  prodotti dell'industria tessile e dell'industria dell'abbigliamento, cuoio e prodotti in cuoio</t>
  </si>
  <si>
    <t xml:space="preserve">  legno e prodotti in legno e sughero (esclusi i mobili), articoli di paglia e materiali da intreccio, pasta da carta, carta e prodotti di carta, stampati e supporti registrati</t>
  </si>
  <si>
    <t xml:space="preserve">  coke e prodotti petroliferi raffinati</t>
  </si>
  <si>
    <t xml:space="preserve">  prodotti chimici e fibre sintetiche e artificiali, articoli in gomma e in materie plastiche, combustibili nucleari</t>
  </si>
  <si>
    <t xml:space="preserve">  altri prodotti della lavorazione di minerali non metalliferi</t>
  </si>
  <si>
    <t xml:space="preserve">  metalli, manufatti in metallo, escluse le macchine e gli apparecchi meccanici</t>
  </si>
  <si>
    <t xml:space="preserve">  macchine ed apparecchi meccanici n.c.a., macchine per ufficio, elaboratori e sistemi informatici, macchine ed apparecchi elettrici n.c.a., apparecchi radiotelevisivi e apparecchiature per le comunicazioni, apparecchi medicali, apparecchi di precisione e strumenti ottici, orologi</t>
  </si>
  <si>
    <t xml:space="preserve">  mezzi di trasporto</t>
  </si>
  <si>
    <t xml:space="preserve">  mobili, altri manufatti n.c.a.</t>
  </si>
  <si>
    <t xml:space="preserve">  materie prime secondarie, rifiuti urbani e altri rifiuti</t>
  </si>
  <si>
    <t xml:space="preserve">  posta, pacchi</t>
  </si>
  <si>
    <t xml:space="preserve">  attrezzature e materiali utilizzati nel trasporto di merci</t>
  </si>
  <si>
    <t xml:space="preserve">  merci trasportate nell'ambito di traslochi (uffici e abitazioni), bagagli e articoli viaggianti come bagaglio accompagnato, autoveicoli trasportati per riparazione, altre merci non destinabili alla vendita n.c.a.</t>
  </si>
  <si>
    <t xml:space="preserve">  merci raggruppate: merci di vario tipo trasportate insieme</t>
  </si>
  <si>
    <t xml:space="preserve">  merci non individuabili: merci che per un qualunque motivo non possono essere individuate e quindi non possono essere attribuite ai gruppi 01-16</t>
  </si>
  <si>
    <t xml:space="preserve">  altre merci n.c.a.</t>
  </si>
  <si>
    <t>&lt;?xml version="1.0"?&gt;&lt;WebTableParameter xmlns:xsd="http://www.w3.org/2001/XMLSchema" xmlns:xsi="http://www.w3.org/2001/XMLSchema-instance" xmlns=""&gt;&lt;DataTable Code="DCSC_TRAMERCIS1" HasMetadata="true"&gt;&lt;Name LocaleIsoCode="fr"&gt;Trasporto merci su strada &lt;/Name&gt;&lt;Dimension Code="ITTER107" CommonCode="ITTER107" Display="labels"&gt;&lt;Name LocaleIsoCode="fr"&gt;Territorio di immatricolazione automezzo&lt;/Name&gt;&lt;Member Code="IT"&gt;&lt;Name LocaleIsoCode="fr"&gt;Italia&lt;/Name&gt;&lt;/Member&gt;&lt;/Dimension&gt;&lt;Dimension Code="TIPO_DATO7" CommonCode="TIPO_DATO7" Display="labels"&gt;&lt;Name LocaleIsoCode="fr"&gt;Tipo aggregato&lt;/Name&gt;&lt;Member Code="GC_TON" HasOnlyUnitMetadata="false"&gt;&lt;Name LocaleIsoCode="fr"&gt;merce trasportata - tonnellate&lt;/Name&gt;&lt;/Member&gt;&lt;/Dimension&gt;&lt;Dimension Code="ISO_CARICO" CommonCode="ISO" Display="labels"&gt;&lt;Name LocaleIsoCode="fr"&gt;Territorio di carico&lt;/Name&gt;&lt;Member Code="WORLD" HasOnlyUnitMetadata="false"&gt;&lt;Name LocaleIsoCode="fr"&gt;Mondo&lt;/Name&gt;&lt;ChildMember Code="WRL_X_ITA" HasOnlyUnitMetadata="false"&gt;&lt;Name LocaleIsoCode="fr"&gt;Paesi esteri&lt;/Name&gt;&lt;/ChildMember&gt;&lt;ChildMember Code="IT" HasOnlyUnitMetadata="false"&gt;&lt;Name LocaleIsoCode="fr"&gt;Italia&lt;/Name&gt;&lt;ChildMember Code="ITC1" HasOnlyUnitMetadata="false"&gt;&lt;Name LocaleIsoCode="fr"&gt;Piemonte&lt;/Name&gt;&lt;/ChildMember&gt;&lt;ChildMember Code="ITC2" HasOnlyUnitMetadata="false"&gt;&lt;Name LocaleIsoCode="fr"&gt;Valle d'Aosta / Vallée d'Aoste&lt;/Name&gt;&lt;/ChildMember&gt;&lt;ChildMember Code="ITC3" HasOnlyUnitMetadata="false"&gt;&lt;Name LocaleIsoCode="fr"&gt;Liguria&lt;/Name&gt;&lt;/ChildMember&gt;&lt;ChildMember Code="ITC4" HasOnlyUnitMetadata="false"&gt;&lt;Name LocaleIsoCode="fr"&gt;Lombardia&lt;/Name&gt;&lt;/ChildMember&gt;&lt;ChildMember Code="ITDA" HasOnlyUnitMetadata="false"&gt;&lt;Name LocaleIsoCode="fr"&gt;Trentino Alto Adige&lt;/Name&gt;&lt;/ChildMember&gt;&lt;ChildMember Code="ITD1" HasOnlyUnitMetadata="false"&gt;&lt;Name LocaleIsoCode="fr"&gt;Provincia Autonoma Bolzano / Bozen&lt;/Name&gt;&lt;/ChildMember&gt;&lt;ChildMember Code="ITD2" HasOnlyUnitMetadata="false"&gt;&lt;Name LocaleIsoCode="fr"&gt;Provincia Autonoma Trento&lt;/Name&gt;&lt;/ChildMember&gt;&lt;ChildMember Code="ITD3" HasOnlyUnitMetadata="false"&gt;&lt;Name LocaleIsoCode="fr"&gt;Veneto&lt;/Name&gt;&lt;/ChildMember&gt;&lt;ChildMember Code="ITD4" HasOnlyUnitMetadata="false"&gt;&lt;Name LocaleIsoCode="fr"&gt;Friuli-Venezia Giulia&lt;/Name&gt;&lt;/ChildMember&gt;&lt;ChildMember Code="ITD5" HasOnlyUnitMetadata="false"&gt;&lt;Name LocaleIsoCode="fr"&gt;Emilia-Romagna&lt;/Name&gt;&lt;/ChildMember&gt;&lt;ChildMember Code="ITE1" HasOnlyUnitMetadata="false"&gt;&lt;Name LocaleIsoCode="fr"&gt;Toscana&lt;/Name&gt;&lt;/ChildMember&gt;&lt;ChildMember Code="ITE2" HasOnlyUnitMetadata="false"&gt;&lt;Name LocaleIsoCode="fr"&gt;Umbria&lt;/Name&gt;&lt;/ChildMember&gt;&lt;ChildMember Code="ITE3" HasOnlyUnitMetadata="false"&gt;&lt;Name LocaleIsoCode="fr"&gt;Marche&lt;/Name&gt;&lt;/ChildMember&gt;&lt;ChildMember Code="ITE4" HasOnlyUnitMetadata="false"&gt;&lt;Name LocaleIsoCode="fr"&gt;Lazio&lt;/Name&gt;&lt;/ChildMember&gt;&lt;ChildMember Code="ITF1" HasOnlyUnitMetadata="false"&gt;&lt;Name LocaleIsoCode="fr"&gt;Abruzzo&lt;/Name&gt;&lt;/ChildMember&gt;&lt;ChildMember Code="ITF2" HasOnlyUnitMetadata="false"&gt;&lt;Name LocaleIsoCode="fr"&gt;Molise&lt;/Name&gt;&lt;/ChildMember&gt;&lt;ChildMember Code="ITF3" HasOnlyUnitMetadata="false"&gt;&lt;Name LocaleIsoCode="fr"&gt;Campania&lt;/Name&gt;&lt;/ChildMember&gt;&lt;ChildMember Code="ITF4" HasOnlyUnitMetadata="false"&gt;&lt;Name LocaleIsoCode="fr"&gt;Puglia&lt;/Name&gt;&lt;/ChildMember&gt;&lt;ChildMember Code="ITF5" HasOnlyUnitMetadata="false"&gt;&lt;Name LocaleIsoCode="fr"&gt;Basilicata&lt;/Name&gt;&lt;/ChildMember&gt;&lt;ChildMember Code="ITF6" HasOnlyUnitMetadata="false"&gt;&lt;Name LocaleIsoCode="fr"&gt;Calabria&lt;/Name&gt;&lt;/ChildMember&gt;&lt;ChildMember Code="ITG1" HasOnlyUnitMetadata="false"&gt;&lt;Name LocaleIsoCode="fr"&gt;Sicilia&lt;/Name&gt;&lt;/ChildMember&gt;&lt;ChildMember Code="ITG2" HasOnlyUnitMetadata="false"&gt;&lt;Name LocaleIsoCode="fr"&gt;Sardegna&lt;/Name&gt;&lt;/ChildMember&gt;&lt;/ChildMember&gt;&lt;/Member&gt;&lt;/Dimension&gt;&lt;Dimension Code="ISO_SCARICO" CommonCode="ISO" Display="labels"&gt;&lt;Name LocaleIsoCode="fr"&gt;Territorio di scarico&lt;/Name&gt;&lt;Member Code="WORLD" HasOnlyUnitMetadata="false"&gt;&lt;Name LocaleIsoCode="fr"&gt;Mondo&lt;/Name&gt;&lt;ChildMember Code="WRL_X_ITA" HasOnlyUnitMetadata="false"&gt;&lt;Name LocaleIsoCode="fr"&gt;Paesi esteri&lt;/Name&gt;&lt;/ChildMember&gt;&lt;ChildMember Code="IT" HasOnlyUnitMetadata="false"&gt;&lt;Name LocaleIsoCode="fr"&gt;Italia&lt;/Name&gt;&lt;ChildMember Code="ITC1" HasOnlyUnitMetadata="false"&gt;&lt;Name LocaleIsoCode="fr"&gt;Piemonte&lt;/Name&gt;&lt;/ChildMember&gt;&lt;ChildMember Code="ITC2" HasOnlyUnitMetadata="false"&gt;&lt;Name LocaleIsoCode="fr"&gt;Valle d'Aosta / Vallée d'Aoste&lt;/Name&gt;&lt;/ChildMember&gt;&lt;ChildMember Code="ITC3" HasOnlyUnitMetadata="false"&gt;&lt;Name LocaleIsoCode="fr"&gt;Liguria&lt;/Name&gt;&lt;/ChildMember&gt;&lt;ChildMember Code="ITC4" HasOnlyUnitMetadata="false"&gt;&lt;Name LocaleIsoCode="fr"&gt;Lombardia&lt;/Name&gt;&lt;/ChildMember&gt;&lt;ChildMember Code="ITDA" HasOnlyUnitMetadata="false"&gt;&lt;Name LocaleIsoCode="fr"&gt;Trentino Alto Adige&lt;/Name&gt;&lt;/ChildMember&gt;&lt;ChildMember Code="ITD1" HasOnlyUnitMetadata="false"&gt;&lt;Name LocaleIsoCode="fr"&gt;Provincia Autonoma Bolzano / Bozen&lt;/Name&gt;&lt;/ChildMember&gt;&lt;ChildMember Code="ITD2" HasOnlyUnitMetadata="false"&gt;&lt;Name LocaleIsoCode="fr"&gt;Provincia Autonoma Trento&lt;/Name&gt;&lt;/ChildMember&gt;&lt;ChildMember Code="ITD3" HasOnlyUnitMetadata="false"&gt;&lt;Name LocaleIsoCode="fr"&gt;Veneto&lt;/Name&gt;&lt;/ChildMember&gt;&lt;ChildMember Code="ITD4" HasOnlyUnitMetadata="false"&gt;&lt;Name LocaleIsoCode="fr"&gt;Friuli-Venezia Giulia&lt;/Name&gt;&lt;/ChildMember&gt;&lt;ChildMember Code="ITD5" HasOnlyUnitMetadata="false"&gt;&lt;Name LocaleIsoCode="fr"&gt;Emilia-Romagna&lt;/Name&gt;&lt;/ChildMember&gt;&lt;ChildMember Code="ITE1" HasOnlyUnitMetadata="false"&gt;&lt;Name LocaleIsoCode="fr"&gt;Toscana&lt;/Name&gt;&lt;/ChildMember&gt;&lt;ChildMember Code="ITE2" HasOnlyUnitMetadata="false"&gt;&lt;Name LocaleIsoCode="fr"&gt;Umbria&lt;/Name&gt;&lt;/ChildMember&gt;&lt;ChildMember Code="ITE3" HasOnlyUnitMetadata="false"&gt;&lt;Name LocaleIsoCode="fr"&gt;Marche&lt;/Name&gt;&lt;/ChildMember&gt;&lt;ChildMember Code="ITE4" HasOnlyUnitMetadata="false"&gt;&lt;Name LocaleIsoCode="fr"&gt;Lazio&lt;/Name&gt;&lt;/ChildMember&gt;&lt;ChildMember Code="ITF1" HasOnlyUnitMetadata="false"&gt;&lt;Name LocaleIsoCode="fr"&gt;Abruzzo&lt;/Name&gt;&lt;/ChildMember&gt;&lt;ChildMember Code="ITF2" HasOnlyUnitMetadata="false"&gt;&lt;Name LocaleIsoCode="fr"&gt;Molise&lt;/Name&gt;&lt;/ChildMember&gt;&lt;ChildMember Code="ITF3" HasOnlyUnitMetadata="false"&gt;&lt;Name LocaleIsoCode="fr"&gt;Campania&lt;/Name&gt;&lt;/ChildMember&gt;&lt;ChildMember Code="ITF4" HasOnlyUnitMetadata="false"&gt;&lt;Name LocaleIsoCode="fr"&gt;Puglia&lt;/Name&gt;&lt;/ChildMember&gt;&lt;ChildMember Code="ITF5" HasOnlyUnitMetadata="false"&gt;&lt;Name LocaleIsoCode="fr"&gt;Basilicata&lt;/Name&gt;&lt;/ChildMember&gt;&lt;ChildMember Code="ITF6" HasOnlyUnitMetadata="false"&gt;&lt;Name LocaleIsoCode="fr"&gt;Calabria&lt;/Name&gt;&lt;/ChildMember&gt;&lt;ChildMember Code="ITG1" HasOnlyUnitMetadata="false"&gt;&lt;Name LocaleIsoCode="fr"&gt;Sicilia&lt;/Name&gt;&lt;/ChildMember&gt;&lt;ChildMember Code="ITG2" HasOnlyUnitMetadata="false"&gt;&lt;Name LocaleIsoCode="fr"&gt;Sardegna&lt;/Name&gt;&lt;/ChildMember&gt;&lt;/ChildMember&gt;&lt;/Member&gt;&lt;/Dimension&gt;&lt;Dimension Code="NST2007" CommonCode="NST2007" Display="labels"&gt;&lt;Name LocaleIsoCode="fr"&gt;Tipo di merce&lt;/Name&gt;&lt;Member Code="ALL" HasOnlyUnitMetadata="false"&gt;&lt;Name LocaleIsoCode="fr"&gt;tutte le voci&lt;/Name&gt;&lt;/Member&gt;&lt;/Dimension&gt;&lt;Dimension Code="TIT_POSSESSO" CommonCode="TIT_POSSESSO" Display="labels"&gt;&lt;Name LocaleIsoCode="fr"&gt;Titolo di trasporto&lt;/Name&gt;&lt;Member Code="P" HasOnlyUnitMetadata="false"&gt;&lt;Name LocaleIsoCode="fr"&gt;conto proprio&lt;/Name&gt;&lt;/Member&gt;&lt;Member Code="T" HasOnlyUnitMetadata="false"&gt;&lt;Name LocaleIsoCode="fr"&gt;conto terzi&lt;/Name&gt;&lt;/Member&gt;&lt;Member Code="ALL" HasOnlyUnitMetadata="false" IsDisplayed="true"&gt;&lt;Name LocaleIsoCode="fr"&gt;tutte le voci&lt;/Name&gt;&lt;/Member&gt;&lt;/Dimension&gt;&lt;Dimension Code="LUNGHEZZA" CommonCode="LUNGHEZZA" Display="labels"&gt;&lt;Name LocaleIsoCode="fr"&gt;Classe di percorrenza&lt;/Name&gt;&lt;Member Code="TOTAL" HasOnlyUnitMetadata="false"&gt;&lt;Name LocaleIsoCode="fr"&gt;totale &lt;/Name&gt;&lt;/Member&gt;&lt;/Dimension&gt;&lt;Dimension Code="TIME" CommonCode="TIME" Display="labels"&gt;&lt;Name LocaleIsoCode="fr"&gt;Anno&lt;/Name&gt;&lt;Member Code="2008"&gt;&lt;Name LocaleIsoCode="fr"&gt;2008&lt;/Name&gt;&lt;/Member&gt;&lt;Member Code="2009"&gt;&lt;Name LocaleIsoCode="fr"&gt;2009&lt;/Name&gt;&lt;/Member&gt;&lt;Member Code="2010"&gt;&lt;Name LocaleIsoCode="fr"&gt;2010&lt;/Name&gt;&lt;/Member&gt;&lt;Member Code="2011"&gt;&lt;Name LocaleIsoCode="fr"&gt;2011&lt;/Name&gt;&lt;/Member&gt;&lt;Member Code="2012"&gt;&lt;Name LocaleIsoCode="fr"&gt;2012&lt;/Name&gt;&lt;/Member&gt;&lt;Member Code="2013"&gt;&lt;Name LocaleIsoCode="fr"&gt;2013&lt;/Name&gt;&lt;/Member&gt;&lt;Member Code="2014"&gt;&lt;Name LocaleIsoCode="fr"&gt;2014&lt;/Name&gt;&lt;/Member&gt;&lt;Member Code="2015" IsDisplayed="true"&gt;&lt;Name LocaleIsoCode="fr"&gt;2015&lt;/Name&gt;&lt;/Member&gt;&lt;/Dimension&gt;&lt;WBOSInformations&gt;&lt;TimeDimension WebTreeWasUsed="false"&gt;&lt;StartCodes Annual="2008" /&gt;&lt;/TimeDimension&gt;&lt;/WBOSInformations&gt;&lt;Tabulation Axis="horizontal"&gt;&lt;Dimension Code="ISO_SCARICO" /&gt;&lt;/Tabulation&gt;&lt;Tabulation Axis="vertical"&gt;&lt;Dimension Code="TIPO_DATO7" /&gt;&lt;Dimension Code="ISO_CARICO" /&gt;&lt;/Tabulation&gt;&lt;Tabulation Axis="page"&gt;&lt;Dimension Code="ITTER107" /&gt;&lt;Dimension Code="NST2007" /&gt;&lt;Dimension Code="TIT_POSSESSO" /&gt;&lt;Dimension Code="LUNGHEZZA" /&gt;&lt;Dimension Code="TIME" /&gt;&lt;/Tabulation&gt;&lt;Formatting&gt;&lt;Labels LocaleIsoCode="fr" /&gt;&lt;Power&gt;0&lt;/Power&gt;&lt;Decimals&gt;-1&lt;/Decimals&gt;&lt;SkipEmptyLines&gt;false&lt;/SkipEmptyLines&gt;&lt;FullyFillPage&gt;false&lt;/FullyFillPage&gt;&lt;SkipEmptyCols&gt;fals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10797&amp;amp;QueryType=Public&amp;amp;Lang=fr&lt;/AbsoluteUri&gt;&lt;/Query&gt;&lt;/WebTableParameter&gt;</t>
  </si>
  <si>
    <t>Trasporto merci su strada  Merci trasportate - tonnellate per territorio di  origine e di destinazione e titolo di trasporto</t>
  </si>
  <si>
    <t>Paesi esteri</t>
  </si>
  <si>
    <t>Valle d'Aosta / Vallée d'Aoste</t>
  </si>
  <si>
    <t>Trentino Alto Adige</t>
  </si>
  <si>
    <t>Provincia Autonoma Bolzano / Bozen</t>
  </si>
  <si>
    <t>Provincia Autonoma Trento</t>
  </si>
  <si>
    <t xml:space="preserve">  Paesi esteri</t>
  </si>
  <si>
    <t xml:space="preserve">  Italia</t>
  </si>
  <si>
    <t xml:space="preserve">    Piemonte</t>
  </si>
  <si>
    <t xml:space="preserve">    Valle d'Aosta / Vallée d'Aoste</t>
  </si>
  <si>
    <t xml:space="preserve">    Liguria</t>
  </si>
  <si>
    <t xml:space="preserve">    Lombardia</t>
  </si>
  <si>
    <t xml:space="preserve">    Trentino Alto Adige</t>
  </si>
  <si>
    <t xml:space="preserve">    Provincia Autonoma Bolzano / Bozen</t>
  </si>
  <si>
    <t xml:space="preserve">    Provincia Autonoma Trento</t>
  </si>
  <si>
    <t xml:space="preserve">    Veneto</t>
  </si>
  <si>
    <t xml:space="preserve">    Friuli-Venezia Giulia</t>
  </si>
  <si>
    <t xml:space="preserve">    Emilia-Romagna</t>
  </si>
  <si>
    <t xml:space="preserve">    Toscana</t>
  </si>
  <si>
    <t xml:space="preserve">    Umbria</t>
  </si>
  <si>
    <t xml:space="preserve">    Marche</t>
  </si>
  <si>
    <t xml:space="preserve">    Lazio</t>
  </si>
  <si>
    <t xml:space="preserve">    Abruzzo</t>
  </si>
  <si>
    <t xml:space="preserve">    Molise</t>
  </si>
  <si>
    <t xml:space="preserve">    Campania</t>
  </si>
  <si>
    <t xml:space="preserve">    Puglia</t>
  </si>
  <si>
    <t xml:space="preserve">    Basilicata</t>
  </si>
  <si>
    <t xml:space="preserve">    Calabria</t>
  </si>
  <si>
    <t xml:space="preserve">    Sicilia</t>
  </si>
  <si>
    <t xml:space="preserve">    Sardegna</t>
  </si>
  <si>
    <t>&lt;?xml version="1.0"?&gt;&lt;WebTableParameter xmlns:xsd="http://www.w3.org/2001/XMLSchema" xmlns:xsi="http://www.w3.org/2001/XMLSchema-instance" xmlns=""&gt;&lt;DataTable Code="DCSC_TRAMERCIS1" HasMetadata="true"&gt;&lt;Name LocaleIsoCode="fr"&gt;Trasporto merci su strada &lt;/Name&gt;&lt;Dimension Code="ITTER107" CommonCode="ITTER107" Display="labels"&gt;&lt;Name LocaleIsoCode="fr"&gt;Territorio di immatricolazione automezzo&lt;/Name&gt;&lt;Member Code="IT"&gt;&lt;Name LocaleIsoCode="fr"&gt;Italia&lt;/Name&gt;&lt;/Member&gt;&lt;/Dimension&gt;&lt;Dimension Code="TIPO_DATO7" CommonCode="TIPO_DATO7" Display="labels"&gt;&lt;Name LocaleIsoCode="fr"&gt;Tipo aggregato&lt;/Name&gt;&lt;Member Code="GC_TON"&gt;&lt;Name LocaleIsoCode="fr"&gt;merce trasportata - tonnellate&lt;/Name&gt;&lt;/Member&gt;&lt;Member Code="GC_TKM"&gt;&lt;Name LocaleIsoCode="fr"&gt;merce trasportata - tonnellate-chilometro (migliaia)&lt;/Name&gt;&lt;/Member&gt;&lt;Member Code="AD_KM"&gt;&lt;Name LocaleIsoCode="fr"&gt;distanza media percorsa dalla merce - km&lt;/Name&gt;&lt;/Member&gt;&lt;/Dimension&gt;&lt;Dimension Code="ISO_CARICO" CommonCode="ISO" Display="labels"&gt;&lt;Name LocaleIsoCode="fr"&gt;Territorio di carico&lt;/Name&gt;&lt;Member Code="WORLD"&gt;&lt;Name LocaleIsoCode="fr"&gt;Mondo&lt;/Name&gt;&lt;ChildMember Code="WRL_X_ITA"&gt;&lt;Name LocaleIsoCode="fr"&gt;Paesi esteri&lt;/Name&gt;&lt;/ChildMember&gt;&lt;ChildMember Code="IT"&gt;&lt;Name LocaleIsoCode="fr"&gt;Italia&lt;/Name&gt;&lt;ChildMember Code="ITC1"&gt;&lt;Name LocaleIsoCode="fr"&gt;Piemonte&lt;/Name&gt;&lt;/ChildMember&gt;&lt;ChildMember Code="ITC2"&gt;&lt;Name LocaleIsoCode="fr"&gt;Valle d'Aosta / Vallée d'Aoste&lt;/Name&gt;&lt;/ChildMember&gt;&lt;ChildMember Code="ITC3"&gt;&lt;Name LocaleIsoCode="fr"&gt;Liguria&lt;/Name&gt;&lt;/ChildMember&gt;&lt;ChildMember Code="ITC4"&gt;&lt;Name LocaleIsoCode="fr"&gt;Lombardia&lt;/Name&gt;&lt;/ChildMember&gt;&lt;ChildMember Code="ITDA"&gt;&lt;Name LocaleIsoCode="fr"&gt;Trentino Alto Adige&lt;/Name&gt;&lt;/ChildMember&gt;&lt;ChildMember Code="ITD1"&gt;&lt;Name LocaleIsoCode="fr"&gt;Provincia Autonoma Bolzano / Bozen&lt;/Name&gt;&lt;/ChildMember&gt;&lt;ChildMember Code="ITD2"&gt;&lt;Name LocaleIsoCode="fr"&gt;Provincia Autonoma Trento&lt;/Name&gt;&lt;/ChildMember&gt;&lt;ChildMember Code="ITD3"&gt;&lt;Name LocaleIsoCode="fr"&gt;Veneto&lt;/Name&gt;&lt;/ChildMember&gt;&lt;ChildMember Code="ITD4"&gt;&lt;Name LocaleIsoCode="fr"&gt;Friuli-Venezia Giulia&lt;/Name&gt;&lt;/ChildMember&gt;&lt;ChildMember Code="ITD5"&gt;&lt;Name LocaleIsoCode="fr"&gt;Emilia-Romagna&lt;/Name&gt;&lt;/ChildMember&gt;&lt;ChildMember Code="ITE1"&gt;&lt;Name LocaleIsoCode="fr"&gt;Toscana&lt;/Name&gt;&lt;/ChildMember&gt;&lt;ChildMember Code="ITE2"&gt;&lt;Name LocaleIsoCode="fr"&gt;Umbria&lt;/Name&gt;&lt;/ChildMember&gt;&lt;ChildMember Code="ITE3"&gt;&lt;Name LocaleIsoCode="fr"&gt;Marche&lt;/Name&gt;&lt;/ChildMember&gt;&lt;ChildMember Code="ITE4"&gt;&lt;Name LocaleIsoCode="fr"&gt;Lazio&lt;/Name&gt;&lt;/ChildMember&gt;&lt;ChildMember Code="ITF1"&gt;&lt;Name LocaleIsoCode="fr"&gt;Abruzzo&lt;/Name&gt;&lt;/ChildMember&gt;&lt;ChildMember Code="ITF2"&gt;&lt;Name LocaleIsoCode="fr"&gt;Molise&lt;/Name&gt;&lt;/ChildMember&gt;&lt;ChildMember Code="ITF3"&gt;&lt;Name LocaleIsoCode="fr"&gt;Campania&lt;/Name&gt;&lt;/ChildMember&gt;&lt;ChildMember Code="ITF4"&gt;&lt;Name LocaleIsoCode="fr"&gt;Puglia&lt;/Name&gt;&lt;/ChildMember&gt;&lt;ChildMember Code="ITF5"&gt;&lt;Name LocaleIsoCode="fr"&gt;Basilicata&lt;/Name&gt;&lt;/ChildMember&gt;&lt;ChildMember Code="ITF6"&gt;&lt;Name LocaleIsoCode="fr"&gt;Calabria&lt;/Name&gt;&lt;/ChildMember&gt;&lt;ChildMember Code="ITG1"&gt;&lt;Name LocaleIsoCode="fr"&gt;Sicilia&lt;/Name&gt;&lt;/ChildMember&gt;&lt;ChildMember Code="ITG2"&gt;&lt;Name LocaleIsoCode="fr"&gt;Sardegna&lt;/Name&gt;&lt;/ChildMember&gt;&lt;/ChildMember&gt;&lt;/Member&gt;&lt;/Dimension&gt;&lt;Dimension Code="ISO_SCARICO" CommonCode="ISO" Display="labels"&gt;&lt;Name LocaleIsoCode="fr"&gt;Territorio di scarico&lt;/Name&gt;&lt;Member Code="WORLD"&gt;&lt;Name LocaleIsoCode="fr"&gt;Mondo&lt;/Name&gt;&lt;/Member&gt;&lt;/Dimension&gt;&lt;Dimension Code="NST2007" CommonCode="NST2007" Display="labels"&gt;&lt;Name LocaleIsoCode="fr"&gt;Tipo di merce&lt;/Name&gt;&lt;Member Code="ALL"&gt;&lt;Name LocaleIsoCode="fr"&gt;tutte le voci&lt;/Name&gt;&lt;/Member&gt;&lt;/Dimension&gt;&lt;Dimension Code="TIT_POSSESSO" CommonCode="TIT_POSSESSO" Display="labels"&gt;&lt;Name LocaleIsoCode="fr"&gt;Titolo di trasporto&lt;/Name&gt;&lt;Member Code="ALL"&gt;&lt;Name LocaleIsoCode="fr"&gt;tutte le voci&lt;/Name&gt;&lt;/Member&gt;&lt;Member Code="P"&gt;&lt;Name LocaleIsoCode="fr"&gt;conto proprio&lt;/Name&gt;&lt;/Member&gt;&lt;Member Code="T"&gt;&lt;Name LocaleIsoCode="fr"&gt;conto terzi&lt;/Name&gt;&lt;/Member&gt;&lt;/Dimension&gt;&lt;Dimension Code="LUNGHEZZA" CommonCode="LUNGHEZZA" Display="labels"&gt;&lt;Name LocaleIsoCode="fr"&gt;Classe di percorrenza&lt;/Name&gt;&lt;Member Code="TOTAL"&gt;&lt;Name LocaleIsoCode="fr"&gt;totale &lt;/Name&gt;&lt;/Member&gt;&lt;/Dimension&gt;&lt;Dimension Code="TIME" CommonCode="TIME" Display="labels"&gt;&lt;Name LocaleIsoCode="fr"&gt;Anno&lt;/Name&gt;&lt;Member Code="2008"&gt;&lt;Name LocaleIsoCode="fr"&gt;2008&lt;/Name&gt;&lt;/Member&gt;&lt;Member Code="2009"&gt;&lt;Name LocaleIsoCode="fr"&gt;2009&lt;/Name&gt;&lt;/Member&gt;&lt;Member Code="2010"&gt;&lt;Name LocaleIsoCode="fr"&gt;2010&lt;/Name&gt;&lt;/Member&gt;&lt;Member Code="2011"&gt;&lt;Name LocaleIsoCode="fr"&gt;2011&lt;/Name&gt;&lt;/Member&gt;&lt;Member Code="2012"&gt;&lt;Name LocaleIsoCode="fr"&gt;2012&lt;/Name&gt;&lt;/Member&gt;&lt;Member Code="2013"&gt;&lt;Name LocaleIsoCode="fr"&gt;2013&lt;/Name&gt;&lt;/Member&gt;&lt;Member Code="2014"&gt;&lt;Name LocaleIsoCode="fr"&gt;2014&lt;/Name&gt;&lt;/Member&gt;&lt;Member Code="2015" IsDisplayed="true"&gt;&lt;Name LocaleIsoCode="fr"&gt;2015&lt;/Name&gt;&lt;/Member&gt;&lt;/Dimension&gt;&lt;WBOSInformations&gt;&lt;TimeDimension WebTreeWasUsed="false"&gt;&lt;StartCodes Annual="2008" /&gt;&lt;/TimeDimension&gt;&lt;/WBOSInformations&gt;&lt;Tabulation Axis="horizontal"&gt;&lt;Dimension Code="TIT_POSSESSO" CommonCode="TIT_POSSESSO" /&gt;&lt;Dimension Code="TIPO_DATO7" CommonCode="TIPO_DATO7" /&gt;&lt;/Tabulation&gt;&lt;Tabulation Axis="vertical"&gt;&lt;Dimension Code="ISO_CARICO" CommonCode="ISO" /&gt;&lt;/Tabulation&gt;&lt;Tabulation Axis="page"&gt;&lt;Dimension Code="ITTER107" CommonCode="ITTER107" /&gt;&lt;Dimension Code="NST2007" CommonCode="NST2007" /&gt;&lt;Dimension Code="ISO_SCARICO" CommonCode="ISO" /&gt;&lt;Dimension Code="LUNGHEZZA" CommonCode="LUNGHEZZA" /&gt;&lt;Dimension Code="TIME" CommonCode="TIME" /&gt;&lt;/Tabulation&gt;&lt;Formatting&gt;&lt;Labels LocaleIsoCode="fr" /&gt;&lt;Power&gt;0&lt;/Power&gt;&lt;Decimals&gt;-1&lt;/Decimals&gt;&lt;SkipEmptyLines&gt;false&lt;/SkipEmptyLines&gt;&lt;FullyFillPage&gt;false&lt;/FullyFillPage&gt;&lt;SkipEmptyCols&gt;fals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4151&amp;amp;QueryType=Public&amp;amp;Lang=fr&lt;/AbsoluteUri&gt;&lt;/Query&gt;&lt;/WebTableParameter&gt;</t>
  </si>
  <si>
    <t>Trasporto merci su strada  Trasporto merci su strada per territorio di  origine e titolo di trasporto</t>
  </si>
  <si>
    <t>Nei trasporti internazionali sono evidenziati i flussi: origine Italia e destinazione Estero, origine Estero e destinazione Italia, origine Estero e destinazione Estero).</t>
  </si>
  <si>
    <t xml:space="preserve"> Nei trasporti internazionali sono evidenziati i flussi: origine Italia e destinazione Estero, origine Estero e destinazione Italia, origine Estero e destinazione Estero.</t>
  </si>
  <si>
    <t>Regioni di origine</t>
  </si>
  <si>
    <t>=</t>
  </si>
  <si>
    <t>2018</t>
  </si>
  <si>
    <t>&lt;?xml version="1.0" encoding="utf-16"?&gt;&lt;WebTableParameter xmlns:xsd="http://www.w3.org/2001/XMLSchema" xmlns:xsi="http://www.w3.org/2001/XMLSchema-instance" xmlns="http://stats.oecd.org/OECDStatWS/2004/03/01/"&gt;&lt;DataTable Code="DCSC_TRAMERCIS1" HasMetadata="true"&gt;&lt;Name LocaleIsoCode="en"&gt;Road freight transport&lt;/Name&gt;&lt;Name LocaleIsoCode="it"&gt;Trasporto merci su strada &lt;/Name&gt;&lt;Dimension Code="ITTER107" HasMetadata="false" CommonCode="ITTER107" Display="labels"&gt;&lt;Name LocaleIsoCode="en"&gt;Country of registration of the vehicle&lt;/Name&gt;&lt;Name LocaleIsoCode="it"&gt;Territorio di immatricolazione automezzo&lt;/Name&gt;&lt;Member Code="IT" HasMetadata="false" HasChild="0"&gt;&lt;Name LocaleIsoCode="en"&gt;Italy&lt;/Name&gt;&lt;Name LocaleIsoCode="it"&gt;Italia&lt;/Name&gt;&lt;/Member&gt;&lt;/Dimension&gt;&lt;Dimension Code="TIPO_DATO7" HasMetadata="false" CommonCode="TIPO_DATO7" Display="labels"&gt;&lt;Name LocaleIsoCode="en"&gt;Aggregate&lt;/Name&gt;&lt;Name LocaleIsoCode="it"&gt;Tipo aggregato&lt;/Name&gt;&lt;Member Code="GC_TON" HasMetadata="false" HasChild="0" IsDisplayed="true"&gt;&lt;Name LocaleIsoCode="en"&gt;goods lifted - tonnes&lt;/Name&gt;&lt;Name LocaleIsoCode="it"&gt;merce trasportata - tonnellate&lt;/Name&gt;&lt;/Member&gt;&lt;Member Code="GC_TKM" HasMetadata="false" HasChild="0"&gt;&lt;Name LocaleIsoCode="en"&gt;goods moved - thousands of tonne-kilometre&lt;/Name&gt;&lt;Name LocaleIsoCode="it"&gt;merce trasportata - tonnellate-chilometro (migliaia)&lt;/Name&gt;&lt;/Member&gt;&lt;/Dimension&gt;&lt;Dimension Code="ISO_CARICO" HasMetadata="false" CommonCode="ISO" Display="labels"&gt;&lt;Name LocaleIsoCode="en"&gt;Loading region&lt;/Name&gt;&lt;Name LocaleIsoCode="it"&gt;Territorio di carico&lt;/Name&gt;&lt;Member Code="WORLD" HasMetadata="false" HasChild="0"&gt;&lt;Name LocaleIsoCode="en"&gt;All countries of the world&lt;/Name&gt;&lt;Name LocaleIsoCode="it"&gt;Mondo&lt;/Name&gt;&lt;/Member&gt;&lt;/Dimension&gt;&lt;Dimension Code="ISO_SCARICO" HasMetadata="false" CommonCode="ISO" Display="labels"&gt;&lt;Name LocaleIsoCode="en"&gt;Unloading region&lt;/Name&gt;&lt;Name LocaleIsoCode="it"&gt;Territorio di scarico&lt;/Name&gt;&lt;Member Code="WORLD" HasMetadata="false" HasChild="0"&gt;&lt;Name LocaleIsoCode="en"&gt;All countries of the world&lt;/Name&gt;&lt;Name LocaleIsoCode="it"&gt;Mondo&lt;/Name&gt;&lt;/Member&gt;&lt;/Dimension&gt;&lt;Dimension Code="NST2007" HasMetadata="false" CommonCode="NST2007" Display="labels"&gt;&lt;Name LocaleIsoCode="en"&gt;Type of goods&lt;/Name&gt;&lt;Name LocaleIsoCode="it"&gt;Tipo di merce&lt;/Name&gt;&lt;Member Code="01" HasMetadata="false" HasOnlyUnitMetadata="false" HasChild="0"&gt;&lt;Name LocaleIsoCode="en"&gt;products of agriculture, hunting, and forestry, fish and other fishing products&lt;/Name&gt;&lt;Name LocaleIsoCode="it"&gt;prodotti dell'agricoltura, della caccia e della silvicoltura, pesci ed altri prodotti della pesca&lt;/Name&gt;&lt;/Member&gt;&lt;Member Code="02" HasMetadata="false" HasOnlyUnitMetadata="false" HasChild="0"&gt;&lt;Name LocaleIsoCode="en"&gt;coal and lignite, crude petroleum and natural gas&lt;/Name&gt;&lt;Name LocaleIsoCode="it"&gt;carboni fossili e ligniti, petrolio greggio e gas naturale&lt;/Name&gt;&lt;/Member&gt;&lt;Member Code="03" HasMetadata="false" HasOnlyUnitMetadata="false" HasChild="0"&gt;&lt;Name LocaleIsoCode="en"&gt;metal ores and other mining and quarrying products, peat, uranium and thorium&lt;/Name&gt;&lt;Name LocaleIsoCode="it"&gt;minerali metalliferi ed altri prodotti delle miniere e delle cave, torba, uranio e torio&lt;/Name&gt;&lt;/Member&gt;&lt;Member Code="04" HasMetadata="false" HasOnlyUnitMetadata="false" HasChild="0"&gt;&lt;Name LocaleIsoCode="en"&gt;food products, beverages and tobacco&lt;/Name&gt;&lt;Name LocaleIsoCode="it"&gt;prodotti alimentari, bevande e tabacchi&lt;/Name&gt;&lt;/Member&gt;&lt;Member Code="05" HasMetadata="false" HasOnlyUnitMetadata="false" HasChild="0"&gt;&lt;Name LocaleIsoCode="en"&gt;textiles and textile products, leather and leather products&lt;/Name&gt;&lt;Name LocaleIsoCode="it"&gt;prodotti dell'industria tessile e dell'industria dell'abbigliamento, cuoio e prodotti in cuoio&lt;/Name&gt;&lt;/Member&gt;&lt;Member Code="06" HasMetadata="false" HasOnlyUnitMetadata="false" HasChild="0"&gt;&lt;Name LocaleIsoCode="en"&gt;wood and products of wood and cork (except furniture), articles of straw and plaiting materials, pulp, paper and paper products, printed matter and recorded media&lt;/Name&gt;&lt;Name LocaleIsoCode="it"&gt;legno e prodotti in legno e sughero (esclusi i mobili), articoli di paglia e materiali da intreccio, pasta da carta, carta e prodotti di carta, stampati e supporti registrati&lt;/Name&gt;&lt;/Member&gt;&lt;Member Code="07" HasMetadata="false" HasOnlyUnitMetadata="false" HasChild="0"&gt;&lt;Name LocaleIsoCode="en"&gt;coke and refined petroleum products &lt;/Name&gt;&lt;Name LocaleIsoCode="it"&gt;coke e prodotti petroliferi raffinati&lt;/Name&gt;&lt;/Member&gt;&lt;Member Code="08" HasMetadata="false" HasOnlyUnitMetadata="false" HasChild="0"&gt;&lt;Name LocaleIsoCode="en"&gt;chemicals, chemical products, and man-made fibers, rubber and plastic products , nuclear fuel&lt;/Name&gt;&lt;Name LocaleIsoCode="it"&gt;prodotti chimici e fibre sintetiche e artificiali, articoli in gomma e in materie plastiche, combustibili nucleari&lt;/Name&gt;&lt;/Member&gt;&lt;Member Code="09" HasMetadata="false" HasOnlyUnitMetadata="false" HasChild="0"&gt;&lt;Name LocaleIsoCode="en"&gt;other non metallic mineral products&lt;/Name&gt;&lt;Name LocaleIsoCode="it"&gt;altri prodotti della lavorazione di minerali non metalliferi&lt;/Name&gt;&lt;/Member&gt;&lt;Member Code="10" HasMetadata="false" HasOnlyUnitMetadata="false" HasChild="0"&gt;&lt;Name LocaleIsoCode="en"&gt;basic metals, fabricated metal products, except machinery and equipment&lt;/Name&gt;&lt;Name LocaleIsoCode="it"&gt;metalli, manufatti in metallo, escluse le macchine e gli apparecchi meccanici&lt;/Name&gt;&lt;/Member&gt;&lt;Member Code="11" HasMetadata="false" HasOnlyUnitMetadata="false" HasChild="0"&gt;&lt;Name LocaleIsoCode="en"&gt;machinery and equipment n.e.c., office machinery and computers, electrical machinery and apparatus n.e.c., radio, television and communication equipment and apparatus, medical, precision and optical instruments, watches and clocks &lt;/Name&gt;&lt;Name LocaleIsoCode="it"&gt;macchine ed apparecchi meccanici n.c.a., macchine per ufficio, elaboratori e sistemi informatici, macchine ed apparecchi elettrici n.c.a., apparecchi radiotelevisivi e apparecchiature per le comunicazioni, apparecchi medicali, apparecchi di precisione e strumenti ottici, orologi&lt;/Name&gt;&lt;/Member&gt;&lt;Member Code="12" HasMetadata="false" HasOnlyUnitMetadata="false" HasChild="0"&gt;&lt;Name LocaleIsoCode="en"&gt;transport equipment &lt;/Name&gt;&lt;Name LocaleIsoCode="it"&gt;mezzi di trasporto&lt;/Name&gt;&lt;/Member&gt;&lt;Member Code="13" HasMetadata="false" HasOnlyUnitMetadata="false" HasChild="0"&gt;&lt;Name LocaleIsoCode="en"&gt;furniture, other manufactured goods n.e.c.&lt;/Name&gt;&lt;Name LocaleIsoCode="it"&gt;mobili, altri manufatti n.c.a.&lt;/Name&gt;&lt;/Member&gt;&lt;Member Code="14" HasMetadata="false" HasOnlyUnitMetadata="false" HasChild="0"&gt;&lt;Name LocaleIsoCode="en"&gt;secondary raw materials, municipal wastes and other wastes &lt;/Name&gt;&lt;Name LocaleIsoCode="it"&gt;materie prime secondarie, rifiuti urbani e altri rifiuti&lt;/Name&gt;&lt;/Member&gt;&lt;Member Code="15" HasMetadata="false" HasOnlyUnitMetadata="false" HasChild="0"&gt;&lt;Name LocaleIsoCode="en"&gt;mail, parcels&lt;/Name&gt;&lt;Name LocaleIsoCode="it"&gt;posta, pacchi&lt;/Name&gt;&lt;/Member&gt;&lt;Member Code="16" HasMetadata="false" HasOnlyUnitMetadata="false" HasChild="0"&gt;&lt;Name LocaleIsoCode="en"&gt;equipment and material utilized in the transport of goods &lt;/Name&gt;&lt;Name LocaleIsoCode="it"&gt;attrezzature e materiali utilizzati nel trasporto di merci&lt;/Name&gt;&lt;/Member&gt;&lt;Member Code="17" HasMetadata="false" HasOnlyUnitMetadata="false" HasChild="0"&gt;&lt;Name LocaleIsoCode="en"&gt;goods moved in the course of household and office removals, baggage and articles accompanying travellers, motor vehicles being moved for repair, other non market goods n.e.c.&lt;/Name&gt;&lt;Name LocaleIsoCode="it"&gt;merci trasportate nell'ambito di traslochi (uffici e abitazioni), bagagli e articoli viaggianti come bagaglio accompagnato, autoveicoli trasportati per riparazione, altre merci non destinabili alla vendita n.c.a.&lt;/Name&gt;&lt;/Member&gt;&lt;Member Code="18" HasMetadata="false" HasOnlyUnitMetadata="false" HasChild="0"&gt;&lt;Name LocaleIsoCode="en"&gt;grouped goods: a mixture of types of goods which are transported together&lt;/Name&gt;&lt;Name LocaleIsoCode="it"&gt;merci raggruppate: merci di vario tipo trasportate insieme&lt;/Name&gt;&lt;/Member&gt;&lt;Member Code="19" HasMetadata="false" HasOnlyUnitMetadata="false" HasChild="0"&gt;&lt;Name LocaleIsoCode="en"&gt;unidentifiable goods: goods which for any reason cannot be identified and therefore cannot be assigned to groups 01-16.&lt;/Name&gt;&lt;Name LocaleIsoCode="it"&gt;merci non individuabili: merci che per un qualunque motivo non possono essere individuate e quindi non possono essere attribuite ai gruppi 01-16&lt;/Name&gt;&lt;/Member&gt;&lt;Member Code="20" HasMetadata="false" HasOnlyUnitMetadata="false" HasChild="0"&gt;&lt;Name LocaleIsoCode="en"&gt;other goods n.e.c. &lt;/Name&gt;&lt;Name LocaleIsoCode="it"&gt;altre merci n.c.a.&lt;/Name&gt;&lt;/Member&gt;&lt;Member Code="ALL" HasMetadata="false" HasOnlyUnitMetadata="false" HasChild="0"&gt;&lt;Name LocaleIsoCode="en"&gt;all items&lt;/Name&gt;&lt;Name LocaleIsoCode="it"&gt;tutte le voci&lt;/Name&gt;&lt;/Member&gt;&lt;/Dimension&gt;&lt;Dimension Code="TIT_POSSESSO" HasMetadata="false" CommonCode="TIT_POSSESSO" Display="labels"&gt;&lt;Name LocaleIsoCode="en"&gt;Type of transport&lt;/Name&gt;&lt;Name LocaleIsoCode="it"&gt;Titolo di trasporto&lt;/Name&gt;&lt;Member Code="ALL" HasMetadata="false" HasChild="0"&gt;&lt;Name LocaleIsoCode="en"&gt;all items&lt;/Name&gt;&lt;Name LocaleIsoCode="it"&gt;tutte le voci&lt;/Name&gt;&lt;/Member&gt;&lt;Member Code="P" HasMetadata="false" HasChild="0"&gt;&lt;Name LocaleIsoCode="en"&gt;own account&lt;/Name&gt;&lt;Name LocaleIsoCode="it"&gt;conto proprio&lt;/Name&gt;&lt;/Member&gt;&lt;Member Code="T" HasMetadata="false" HasChild="0"&gt;&lt;Name LocaleIsoCode="en"&gt;hire or reward&lt;/Name&gt;&lt;Name LocaleIsoCode="it"&gt;conto terzi&lt;/Name&gt;&lt;/Member&gt;&lt;/Dimension&gt;&lt;Dimension Code="LUNGHEZZA" HasMetadata="false" CommonCode="LUNGHEZZA" Display="labels"&gt;&lt;Name LocaleIsoCode="en"&gt;Distance class&lt;/Name&gt;&lt;Name LocaleIsoCode="it"&gt;Classe di percorrenza&lt;/Name&gt;&lt;Member Code="KM_UN_50" HasMetadata="true" HasChild="0"&gt;&lt;Name LocaleIsoCode="en"&gt;until 50 km &lt;/Name&gt;&lt;Name LocaleIsoCode="it"&gt;fino a 50 km &lt;/Name&gt;&lt;/Member&gt;&lt;Member Code="KM_GE_50" HasMetadata="true" HasChild="0"&gt;&lt;Name LocaleIsoCode="en"&gt;51 km and over &lt;/Name&gt;&lt;Name LocaleIsoCode="it"&gt;51 km e più &lt;/Name&gt;&lt;/Member&gt;&lt;Member Code="TOTAL" HasMetadata="false" HasChild="0" IsDisplayed="true"&gt;&lt;Name LocaleIsoCode="en"&gt;total&lt;/Name&gt;&lt;Name LocaleIsoCode="it"&gt;totale &lt;/Name&gt;&lt;/Member&gt;&lt;/Dimension&gt;&lt;Dimension Code="TIME" HasMetadata="false" CommonCode="TIME" Display="labels"&gt;&lt;Name LocaleIsoCode="en"&gt;Select time&lt;/Name&gt;&lt;Name LocaleIsoCode="it"&gt;Seleziona periodo&lt;/Name&gt;&lt;Member Code="2018" HasMetadata="false"&gt;&lt;Name LocaleIsoCode="en"&gt;2018&lt;/Name&gt;&lt;Name LocaleIsoCode="it"&gt;2018&lt;/Name&gt;&lt;/Member&gt;&lt;/Dimension&gt;&lt;WBOSInformations&gt;&lt;TimeDimension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Code="TIT_POSSESSO" CommonCode="TIT_POSSESSO" /&gt;&lt;Dimension Code="LUNGHEZZA" CommonCode="LUNGHEZZA" /&gt;&lt;/Tabulation&gt;&lt;Tabulation Axis="vertical"&gt;&lt;Dimension Code="NST2007" CommonCode="NST2007" /&gt;&lt;/Tabulation&gt;&lt;Tabulation Axis="page"&gt;&lt;Dimension Code="ITTER107" CommonCode="ITTER107" /&gt;&lt;Dimension Code="ISO_CARICO" CommonCode="ISO" /&gt;&lt;Dimension Code="ISO_SCARICO" CommonCode="ISO" /&gt;&lt;Dimension Code="TIPO_DATO7" CommonCode="TIPO_DATO7"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25448&amp;amp;QueryType=Public&amp;amp;Lang=it&lt;/AbsoluteUri&gt;&lt;/Query&gt;&lt;/WebTableParameter&gt;</t>
  </si>
  <si>
    <t>Dataset:Trasporto merci su strada</t>
  </si>
  <si>
    <t>Seleziona periodo</t>
  </si>
  <si>
    <t>fino a 50 km</t>
  </si>
  <si>
    <t>51 km e più</t>
  </si>
  <si>
    <t>totale</t>
  </si>
  <si>
    <t>prodotti dell'agricoltura, della caccia e della silvicoltura, pesci ed altri prodotti della pesca</t>
  </si>
  <si>
    <t>carboni fossili e ligniti, petrolio greggio e gas naturale</t>
  </si>
  <si>
    <t>minerali metalliferi ed altri prodotti delle miniere e delle cave, torba, uranio e torio</t>
  </si>
  <si>
    <t>prodotti alimentari, bevande e tabacchi</t>
  </si>
  <si>
    <t>prodotti dell'industria tessile e dell'industria dell'abbigliamento, cuoio e prodotti in cuoio</t>
  </si>
  <si>
    <t>legno e prodotti in legno e sughero (esclusi i mobili), articoli di paglia e materiali da intreccio, pasta da carta, carta e prodotti di carta, stampati e supporti registrati</t>
  </si>
  <si>
    <t>coke e prodotti petroliferi raffinati</t>
  </si>
  <si>
    <t>prodotti chimici e fibre sintetiche e artificiali, articoli in gomma e in materie plastiche, combustibili nucleari</t>
  </si>
  <si>
    <t>altri prodotti della lavorazione di minerali non metalliferi</t>
  </si>
  <si>
    <t>metalli, manufatti in metallo, escluse le macchine e gli apparecchi meccanici</t>
  </si>
  <si>
    <t>macchine ed apparecchi meccanici n.c.a., macchine per ufficio, elaboratori e sistemi informatici, macchine ed apparecchi elettrici n.c.a., apparecchi radiotelevisivi e apparecchiature per le comunicazioni, apparecchi medicali, apparecchi di precisione e strumenti ottici, orologi</t>
  </si>
  <si>
    <t>mezzi di trasporto</t>
  </si>
  <si>
    <t>mobili, altri manufatti n.c.a.</t>
  </si>
  <si>
    <t>materie prime secondarie, rifiuti urbani e altri rifiuti</t>
  </si>
  <si>
    <t>posta, pacchi</t>
  </si>
  <si>
    <t>attrezzature e materiali utilizzati nel trasporto di merci</t>
  </si>
  <si>
    <t>merci trasportate nell'ambito di traslochi (uffici e abitazioni), bagagli e articoli viaggianti come bagaglio accompagnato, autoveicoli trasportati per riparazione, altre merci non destinabili alla vendita n.c.a.</t>
  </si>
  <si>
    <t>merci raggruppate: merci di vario tipo trasportate insieme</t>
  </si>
  <si>
    <t>merci non individuabili: merci che per un qualunque motivo non possono essere individuate e quindi non possono essere attribuite ai gruppi 01-16</t>
  </si>
  <si>
    <t>altre merci n.c.a.</t>
  </si>
  <si>
    <t>Dataset:Trasporto merci su strada per tipo di trasporto</t>
  </si>
  <si>
    <t xml:space="preserve">Dataset:Trasporto merci su strada </t>
  </si>
  <si>
    <t>Nota: eventuali incongruenze nei totali sono da attribuire alla procedura di arrotondaemnto.</t>
  </si>
  <si>
    <t>Dati estratti il 27 Jan 2020 09:22 UTC (GMT) da I.Stat</t>
  </si>
  <si>
    <t>&lt;?xml version="1.0" encoding="utf-16"?&gt;&lt;WebTableParameter xmlns:xsd="http://www.w3.org/2001/XMLSchema" xmlns:xsi="http://www.w3.org/2001/XMLSchema-instance" xmlns="http://stats.oecd.org/OECDStatWS/2004/03/01/"&gt;&lt;DataTable Code="DCSC_TRAMERCIS1" HasMetadata="true"&gt;&lt;Name LocaleIsoCode="en"&gt;Road freight transport&lt;/Name&gt;&lt;Name LocaleIsoCode="it"&gt;Trasporto merci su strada &lt;/Name&gt;&lt;Dimension Code="ITTER107" HasMetadata="false" CommonCode="ITTER107" Display="labels"&gt;&lt;Name LocaleIsoCode="en"&gt;Country of registration of the vehicle&lt;/Name&gt;&lt;Name LocaleIsoCode="it"&gt;Territorio di immatricolazione automezzo&lt;/Name&gt;&lt;Member Code="IT" HasMetadata="false" HasChild="0"&gt;&lt;Name LocaleIsoCode="en"&gt;Italy&lt;/Name&gt;&lt;Name LocaleIsoCode="it"&gt;Italia&lt;/Name&gt;&lt;/Member&gt;&lt;/Dimension&gt;&lt;Dimension Code="TIPO_DATO7" HasMetadata="false" CommonCode="TIPO_DATO7" Display="labels"&gt;&lt;Name LocaleIsoCode="en"&gt;Aggregate&lt;/Name&gt;&lt;Name LocaleIsoCode="it"&gt;Tipo aggregato&lt;/Name&gt;&lt;Member Code="GC_TON" HasMetadata="false" HasChild="0"&gt;&lt;Name LocaleIsoCode="en"&gt;goods lifted - tonnes&lt;/Name&gt;&lt;Name LocaleIsoCode="it"&gt;merce trasportata - tonnellate&lt;/Name&gt;&lt;/Member&gt;&lt;Member Code="GC_TKM" HasMetadata="false" HasChild="0" IsDisplayed="true"&gt;&lt;Name LocaleIsoCode="en"&gt;goods moved - thousands of tonne-kilometre&lt;/Name&gt;&lt;Name LocaleIsoCode="it"&gt;merce trasportata - tonnellate-chilometro (migliaia)&lt;/Name&gt;&lt;/Member&gt;&lt;/Dimension&gt;&lt;Dimension Code="ISO_CARICO" HasMetadata="false" CommonCode="ISO" Display="labels"&gt;&lt;Name LocaleIsoCode="en"&gt;Loading region&lt;/Name&gt;&lt;Name LocaleIsoCode="it"&gt;Territorio di carico&lt;/Name&gt;&lt;Member Code="WORLD" HasMetadata="false" HasChild="0"&gt;&lt;Name LocaleIsoCode="en"&gt;All countries of the world&lt;/Name&gt;&lt;Name LocaleIsoCode="it"&gt;Mondo&lt;/Name&gt;&lt;/Member&gt;&lt;/Dimension&gt;&lt;Dimension Code="ISO_SCARICO" HasMetadata="false" CommonCode="ISO" Display="labels"&gt;&lt;Name LocaleIsoCode="en"&gt;Unloading region&lt;/Name&gt;&lt;Name LocaleIsoCode="it"&gt;Territorio di scarico&lt;/Name&gt;&lt;Member Code="WORLD" HasMetadata="false" HasChild="0"&gt;&lt;Name LocaleIsoCode="en"&gt;All countries of the world&lt;/Name&gt;&lt;Name LocaleIsoCode="it"&gt;Mondo&lt;/Name&gt;&lt;/Member&gt;&lt;/Dimension&gt;&lt;Dimension Code="NST2007" HasMetadata="false" CommonCode="NST2007" Display="labels"&gt;&lt;Name LocaleIsoCode="en"&gt;Type of goods&lt;/Name&gt;&lt;Name LocaleIsoCode="it"&gt;Tipo di merce&lt;/Name&gt;&lt;Member Code="01" HasMetadata="false" HasOnlyUnitMetadata="false" HasChild="0"&gt;&lt;Name LocaleIsoCode="en"&gt;products of agriculture, hunting, and forestry, fish and other fishing products&lt;/Name&gt;&lt;Name LocaleIsoCode="it"&gt;prodotti dell'agricoltura, della caccia e della silvicoltura, pesci ed altri prodotti della pesca&lt;/Name&gt;&lt;/Member&gt;&lt;Member Code="02" HasMetadata="false" HasOnlyUnitMetadata="false" HasChild="0"&gt;&lt;Name LocaleIsoCode="en"&gt;coal and lignite, crude petroleum and natural gas&lt;/Name&gt;&lt;Name LocaleIsoCode="it"&gt;carboni fossili e ligniti, petrolio greggio e gas naturale&lt;/Name&gt;&lt;/Member&gt;&lt;Member Code="03" HasMetadata="false" HasOnlyUnitMetadata="false" HasChild="0"&gt;&lt;Name LocaleIsoCode="en"&gt;metal ores and other mining and quarrying products, peat, uranium and thorium&lt;/Name&gt;&lt;Name LocaleIsoCode="it"&gt;minerali metalliferi ed altri prodotti delle miniere e delle cave, torba, uranio e torio&lt;/Name&gt;&lt;/Member&gt;&lt;Member Code="04" HasMetadata="false" HasOnlyUnitMetadata="false" HasChild="0"&gt;&lt;Name LocaleIsoCode="en"&gt;food products, beverages and tobacco&lt;/Name&gt;&lt;Name LocaleIsoCode="it"&gt;prodotti alimentari, bevande e tabacchi&lt;/Name&gt;&lt;/Member&gt;&lt;Member Code="05" HasMetadata="false" HasOnlyUnitMetadata="false" HasChild="0"&gt;&lt;Name LocaleIsoCode="en"&gt;textiles and textile products, leather and leather products&lt;/Name&gt;&lt;Name LocaleIsoCode="it"&gt;prodotti dell'industria tessile e dell'industria dell'abbigliamento, cuoio e prodotti in cuoio&lt;/Name&gt;&lt;/Member&gt;&lt;Member Code="06" HasMetadata="false" HasOnlyUnitMetadata="false" HasChild="0"&gt;&lt;Name LocaleIsoCode="en"&gt;wood and products of wood and cork (except furniture), articles of straw and plaiting materials, pulp, paper and paper products, printed matter and recorded media&lt;/Name&gt;&lt;Name LocaleIsoCode="it"&gt;legno e prodotti in legno e sughero (esclusi i mobili), articoli di paglia e materiali da intreccio, pasta da carta, carta e prodotti di carta, stampati e supporti registrati&lt;/Name&gt;&lt;/Member&gt;&lt;Member Code="07" HasMetadata="false" HasOnlyUnitMetadata="false" HasChild="0"&gt;&lt;Name LocaleIsoCode="en"&gt;coke and refined petroleum products &lt;/Name&gt;&lt;Name LocaleIsoCode="it"&gt;coke e prodotti petroliferi raffinati&lt;/Name&gt;&lt;/Member&gt;&lt;Member Code="08" HasMetadata="false" HasOnlyUnitMetadata="false" HasChild="0"&gt;&lt;Name LocaleIsoCode="en"&gt;chemicals, chemical products, and man-made fibers, rubber and plastic products , nuclear fuel&lt;/Name&gt;&lt;Name LocaleIsoCode="it"&gt;prodotti chimici e fibre sintetiche e artificiali, articoli in gomma e in materie plastiche, combustibili nucleari&lt;/Name&gt;&lt;/Member&gt;&lt;Member Code="09" HasMetadata="false" HasOnlyUnitMetadata="false" HasChild="0"&gt;&lt;Name LocaleIsoCode="en"&gt;other non metallic mineral products&lt;/Name&gt;&lt;Name LocaleIsoCode="it"&gt;altri prodotti della lavorazione di minerali non metalliferi&lt;/Name&gt;&lt;/Member&gt;&lt;Member Code="10" HasMetadata="false" HasOnlyUnitMetadata="false" HasChild="0"&gt;&lt;Name LocaleIsoCode="en"&gt;basic metals, fabricated metal products, except machinery and equipment&lt;/Name&gt;&lt;Name LocaleIsoCode="it"&gt;metalli, manufatti in metallo, escluse le macchine e gli apparecchi meccanici&lt;/Name&gt;&lt;/Member&gt;&lt;Member Code="11" HasMetadata="false" HasOnlyUnitMetadata="false" HasChild="0"&gt;&lt;Name LocaleIsoCode="en"&gt;machinery and equipment n.e.c., office machinery and computers, electrical machinery and apparatus n.e.c., radio, television and communication equipment and apparatus, medical, precision and optical instruments, watches and clocks &lt;/Name&gt;&lt;Name LocaleIsoCode="it"&gt;macchine ed apparecchi meccanici n.c.a., macchine per ufficio, elaboratori e sistemi informatici, macchine ed apparecchi elettrici n.c.a., apparecchi radiotelevisivi e apparecchiature per le comunicazioni, apparecchi medicali, apparecchi di precisione e strumenti ottici, orologi&lt;/Name&gt;&lt;/Member&gt;&lt;Member Code="12" HasMetadata="false" HasOnlyUnitMetadata="false" HasChild="0"&gt;&lt;Name LocaleIsoCode="en"&gt;transport equipment &lt;/Name&gt;&lt;Name LocaleIsoCode="it"&gt;mezzi di trasporto&lt;/Name&gt;&lt;/Member&gt;&lt;Member Code="13" HasMetadata="false" HasOnlyUnitMetadata="false" HasChild="0"&gt;&lt;Name LocaleIsoCode="en"&gt;furniture, other manufactured goods n.e.c.&lt;/Name&gt;&lt;Name LocaleIsoCode="it"&gt;mobili, altri manufatti n.c.a.&lt;/Name&gt;&lt;/Member&gt;&lt;Member Code="14" HasMetadata="false" HasOnlyUnitMetadata="false" HasChild="0"&gt;&lt;Name LocaleIsoCode="en"&gt;secondary raw materials, municipal wastes and other wastes &lt;/Name&gt;&lt;Name LocaleIsoCode="it"&gt;materie prime secondarie, rifiuti urbani e altri rifiuti&lt;/Name&gt;&lt;/Member&gt;&lt;Member Code="15" HasMetadata="false" HasOnlyUnitMetadata="false" HasChild="0"&gt;&lt;Name LocaleIsoCode="en"&gt;mail, parcels&lt;/Name&gt;&lt;Name LocaleIsoCode="it"&gt;posta, pacchi&lt;/Name&gt;&lt;/Member&gt;&lt;Member Code="16" HasMetadata="false" HasOnlyUnitMetadata="false" HasChild="0"&gt;&lt;Name LocaleIsoCode="en"&gt;equipment and material utilized in the transport of goods &lt;/Name&gt;&lt;Name LocaleIsoCode="it"&gt;attrezzature e materiali utilizzati nel trasporto di merci&lt;/Name&gt;&lt;/Member&gt;&lt;Member Code="17" HasMetadata="false" HasOnlyUnitMetadata="false" HasChild="0"&gt;&lt;Name LocaleIsoCode="en"&gt;goods moved in the course of household and office removals, baggage and articles accompanying travellers, motor vehicles being moved for repair, other non market goods n.e.c.&lt;/Name&gt;&lt;Name LocaleIsoCode="it"&gt;merci trasportate nell'ambito di traslochi (uffici e abitazioni), bagagli e articoli viaggianti come bagaglio accompagnato, autoveicoli trasportati per riparazione, altre merci non destinabili alla vendita n.c.a.&lt;/Name&gt;&lt;/Member&gt;&lt;Member Code="18" HasMetadata="false" HasOnlyUnitMetadata="false" HasChild="0"&gt;&lt;Name LocaleIsoCode="en"&gt;grouped goods: a mixture of types of goods which are transported together&lt;/Name&gt;&lt;Name LocaleIsoCode="it"&gt;merci raggruppate: merci di vario tipo trasportate insieme&lt;/Name&gt;&lt;/Member&gt;&lt;Member Code="19" HasMetadata="false" HasOnlyUnitMetadata="false" HasChild="0"&gt;&lt;Name LocaleIsoCode="en"&gt;unidentifiable goods: goods which for any reason cannot be identified and therefore cannot be assigned to groups 01-16.&lt;/Name&gt;&lt;Name LocaleIsoCode="it"&gt;merci non individuabili: merci che per un qualunque motivo non possono essere individuate e quindi non possono essere attribuite ai gruppi 01-16&lt;/Name&gt;&lt;/Member&gt;&lt;Member Code="20" HasMetadata="false" HasOnlyUnitMetadata="false" HasChild="0"&gt;&lt;Name LocaleIsoCode="en"&gt;other goods n.e.c. &lt;/Name&gt;&lt;Name LocaleIsoCode="it"&gt;altre merci n.c.a.&lt;/Name&gt;&lt;/Member&gt;&lt;Member Code="ALL" HasMetadata="false" HasOnlyUnitMetadata="false" HasChild="0"&gt;&lt;Name LocaleIsoCode="en"&gt;all items&lt;/Name&gt;&lt;Name LocaleIsoCode="it"&gt;tutte le voci&lt;/Name&gt;&lt;/Member&gt;&lt;/Dimension&gt;&lt;Dimension Code="TIT_POSSESSO" HasMetadata="false" CommonCode="TIT_POSSESSO" Display="labels"&gt;&lt;Name LocaleIsoCode="en"&gt;Type of transport&lt;/Name&gt;&lt;Name LocaleIsoCode="it"&gt;Titolo di trasporto&lt;/Name&gt;&lt;Member Code="ALL" HasMetadata="false" HasChild="0"&gt;&lt;Name LocaleIsoCode="en"&gt;all items&lt;/Name&gt;&lt;Name LocaleIsoCode="it"&gt;tutte le voci&lt;/Name&gt;&lt;/Member&gt;&lt;Member Code="P" HasMetadata="false" HasChild="0"&gt;&lt;Name LocaleIsoCode="en"&gt;own account&lt;/Name&gt;&lt;Name LocaleIsoCode="it"&gt;conto proprio&lt;/Name&gt;&lt;/Member&gt;&lt;Member Code="T" HasMetadata="false" HasChild="0"&gt;&lt;Name LocaleIsoCode="en"&gt;hire or reward&lt;/Name&gt;&lt;Name LocaleIsoCode="it"&gt;conto terzi&lt;/Name&gt;&lt;/Member&gt;&lt;/Dimension&gt;&lt;Dimension Code="LUNGHEZZA" HasMetadata="false" CommonCode="LUNGHEZZA" Display="labels"&gt;&lt;Name LocaleIsoCode="en"&gt;Distance class&lt;/Name&gt;&lt;Name LocaleIsoCode="it"&gt;Classe di percorrenza&lt;/Name&gt;&lt;Member Code="KM_UN_50" HasMetadata="true" HasChild="0"&gt;&lt;Name LocaleIsoCode="en"&gt;until 50 km &lt;/Name&gt;&lt;Name LocaleIsoCode="it"&gt;fino a 50 km &lt;/Name&gt;&lt;/Member&gt;&lt;Member Code="KM_GE_50" HasMetadata="true" HasChild="0"&gt;&lt;Name LocaleIsoCode="en"&gt;51 km and over &lt;/Name&gt;&lt;Name LocaleIsoCode="it"&gt;51 km e più &lt;/Name&gt;&lt;/Member&gt;&lt;Member Code="TOTAL" HasMetadata="false" HasChild="0" IsDisplayed="true"&gt;&lt;Name LocaleIsoCode="en"&gt;total&lt;/Name&gt;&lt;Name LocaleIsoCode="it"&gt;totale &lt;/Name&gt;&lt;/Member&gt;&lt;/Dimension&gt;&lt;Dimension Code="TIME" HasMetadata="false" CommonCode="TIME" Display="labels"&gt;&lt;Name LocaleIsoCode="en"&gt;Select time&lt;/Name&gt;&lt;Name LocaleIsoCode="it"&gt;Seleziona periodo&lt;/Name&gt;&lt;Member Code="2018" HasMetadata="false"&gt;&lt;Name LocaleIsoCode="en"&gt;2018&lt;/Name&gt;&lt;Name LocaleIsoCode="it"&gt;2018&lt;/Name&gt;&lt;/Member&gt;&lt;/Dimension&gt;&lt;WBOSInformations&gt;&lt;TimeDimension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Code="TIT_POSSESSO" CommonCode="TIT_POSSESSO" /&gt;&lt;Dimension Code="LUNGHEZZA" CommonCode="LUNGHEZZA" /&gt;&lt;/Tabulation&gt;&lt;Tabulation Axis="vertical"&gt;&lt;Dimension Code="NST2007" CommonCode="NST2007" /&gt;&lt;/Tabulation&gt;&lt;Tabulation Axis="page"&gt;&lt;Dimension Code="ITTER107" CommonCode="ITTER107" /&gt;&lt;Dimension Code="ISO_CARICO" CommonCode="ISO" /&gt;&lt;Dimension Code="ISO_SCARICO" CommonCode="ISO" /&gt;&lt;Dimension Code="TIPO_DATO7" CommonCode="TIPO_DATO7"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25448&amp;amp;QueryType=Public&amp;amp;Lang=it&lt;/AbsoluteUri&gt;&lt;/Query&gt;&lt;/WebTableParameter&gt;</t>
  </si>
  <si>
    <t>Dati estratti il 27 Jan 2020 09:27 UTC (GMT) da I.Stat</t>
  </si>
  <si>
    <t>Nota: eventuali incongruenze nei totali sono da attribuire alla procedura di arrotondamento.</t>
  </si>
  <si>
    <t>2019</t>
  </si>
  <si>
    <t>Dati estratti il 19 gen 2021, 06h20 UTC (GMT) da I.Stat</t>
  </si>
  <si>
    <r>
      <t>Tab. V.4.1A - Trasporto merci su strada interno, internazionale e complessivo per titolo di trasporto e classe di percorrenza - Anno 2019</t>
    </r>
    <r>
      <rPr>
        <vertAlign val="superscript"/>
        <sz val="12"/>
        <color rgb="FF00B050"/>
        <rFont val="Times New Roman"/>
        <family val="1"/>
      </rPr>
      <t>(a)</t>
    </r>
  </si>
  <si>
    <r>
      <t>(a)</t>
    </r>
    <r>
      <rPr>
        <sz val="9"/>
        <color rgb="FF00B050"/>
        <rFont val="Times New Roman"/>
        <family val="1"/>
      </rPr>
      <t xml:space="preserve"> Le quantità si riferiscono al traffico effettuato da veicoli di portata utile non inferiore a 35 quintali immatricolati in Italia.</t>
    </r>
  </si>
  <si>
    <r>
      <t>Tab. V.4.2A  - Trasporto complessivo di merci su strada per titolo di trasporto e classe di percorrenza - Anno 2019</t>
    </r>
    <r>
      <rPr>
        <vertAlign val="superscript"/>
        <sz val="12"/>
        <color rgb="FF00B050"/>
        <rFont val="Times New Roman"/>
        <family val="1"/>
      </rPr>
      <t>(a)</t>
    </r>
  </si>
  <si>
    <t>Dati estratti il 19 gen 2021, 06h44 UTC (GMT) da I.Stat</t>
  </si>
  <si>
    <r>
      <t>Tab. V.4.4A - Trasporto complessivo di merci su strada per Regione di origine e di destinazione - Anno 2019</t>
    </r>
    <r>
      <rPr>
        <vertAlign val="superscript"/>
        <sz val="12"/>
        <color rgb="FF00B050"/>
        <rFont val="Times New Roman"/>
        <family val="1"/>
      </rPr>
      <t>(a)</t>
    </r>
    <r>
      <rPr>
        <sz val="12"/>
        <color rgb="FF00B050"/>
        <rFont val="Times New Roman"/>
        <family val="1"/>
      </rPr>
      <t xml:space="preserve"> </t>
    </r>
  </si>
  <si>
    <r>
      <t>Segue:</t>
    </r>
    <r>
      <rPr>
        <b/>
        <i/>
        <sz val="12"/>
        <color rgb="FF00B050"/>
        <rFont val="Times New Roman"/>
        <family val="1"/>
      </rPr>
      <t xml:space="preserve"> </t>
    </r>
    <r>
      <rPr>
        <b/>
        <sz val="12"/>
        <color rgb="FF00B050"/>
        <rFont val="Times New Roman"/>
        <family val="1"/>
      </rPr>
      <t>Tab. V.4.4A - Trasporti complessivi di merci su strada per Regione di origine e di destinazione - Anno 2017</t>
    </r>
    <r>
      <rPr>
        <b/>
        <vertAlign val="superscript"/>
        <sz val="12"/>
        <color rgb="FF00B050"/>
        <rFont val="Times New Roman"/>
        <family val="1"/>
      </rPr>
      <t>(a)</t>
    </r>
    <r>
      <rPr>
        <b/>
        <sz val="12"/>
        <color rgb="FF00B050"/>
        <rFont val="Times New Roman"/>
        <family val="1"/>
      </rPr>
      <t xml:space="preserve"> </t>
    </r>
  </si>
  <si>
    <r>
      <t>Tab. V.4.5A - Trasporto complessivo di merci su strada per Regione di origine e di destinazione - Anno 2019</t>
    </r>
    <r>
      <rPr>
        <vertAlign val="superscript"/>
        <sz val="12"/>
        <color rgb="FF00B050"/>
        <rFont val="Times New Roman"/>
        <family val="1"/>
      </rPr>
      <t>(a)</t>
    </r>
  </si>
  <si>
    <r>
      <t xml:space="preserve">Segue: </t>
    </r>
    <r>
      <rPr>
        <b/>
        <sz val="12"/>
        <color rgb="FF00B050"/>
        <rFont val="Times New Roman"/>
        <family val="1"/>
      </rPr>
      <t>Tab. V.4.5A - Trasporti complessivi di merci su strada per Regione di origine e di destinazione - Anno 2019(</t>
    </r>
    <r>
      <rPr>
        <vertAlign val="superscript"/>
        <sz val="12"/>
        <color rgb="FF00B050"/>
        <rFont val="Times New Roman"/>
        <family val="1"/>
      </rPr>
      <t>a)</t>
    </r>
    <r>
      <rPr>
        <sz val="12"/>
        <color rgb="FF00B050"/>
        <rFont val="Times New Roman"/>
        <family val="1"/>
      </rPr>
      <t xml:space="preserve"> </t>
    </r>
  </si>
  <si>
    <t>Dati estratti il 19 Jan 2021 07:37 UTC (GMT) da I.Stat</t>
  </si>
  <si>
    <r>
      <t>Tab.V.4.6A - Trasporto complessivo di merci su strada per titolo di trasporto e Regione di origine - Anno 2019</t>
    </r>
    <r>
      <rPr>
        <vertAlign val="superscript"/>
        <sz val="12"/>
        <color rgb="FF00B050"/>
        <rFont val="Times New Roman"/>
        <family val="1"/>
      </rPr>
      <t>(a)</t>
    </r>
  </si>
  <si>
    <t>Tavola 6 - Trasporti complessivi per tipo di trasporto e gruppo merceologico - Anno 2019</t>
  </si>
  <si>
    <t>TRASPORTI LOCALI</t>
  </si>
  <si>
    <t>TRASPORTI DISTANZE</t>
  </si>
  <si>
    <t>TOTALE</t>
  </si>
  <si>
    <t>GRUPPI MERCEOLOGICI</t>
  </si>
  <si>
    <t>(FINO A 50 KM)</t>
  </si>
  <si>
    <t>MEDIO-LUNGHE</t>
  </si>
  <si>
    <t>Tkm</t>
  </si>
  <si>
    <t xml:space="preserve"> (migliaia)</t>
  </si>
  <si>
    <t>Minerali Metalliferi ed altri Prodotti delle Miniere e delle Cave;Torba; Uranio e Torio (Concimi Minerali, Sale, Pietre, Ghiaia)</t>
  </si>
  <si>
    <r>
      <t>Tab. V.4.3A - Trasporto complessivo di merci su strada per tipo di trasporto e gruppo merceologico - Anno 2019</t>
    </r>
    <r>
      <rPr>
        <vertAlign val="superscript"/>
        <sz val="12"/>
        <color rgb="FF00B050"/>
        <rFont val="Times New Roman"/>
        <family val="1"/>
      </rPr>
      <t>(a)</t>
    </r>
  </si>
  <si>
    <r>
      <t xml:space="preserve">Fonte: </t>
    </r>
    <r>
      <rPr>
        <sz val="9"/>
        <color rgb="FF00B050"/>
        <rFont val="Times New Roman"/>
        <family val="1"/>
      </rPr>
      <t xml:space="preserve">elaborazione Ministero delle Infrastrutture e della Mobilità Sostenibili su dati ISTAT.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</si>
</sst>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#,##0.0"/>
    <numFmt numFmtId="166" formatCode="_-* #,##0_-;\-* #,##0_-;_-* &quot;-&quot;??_-;_-@_-"/>
    <numFmt numFmtId="167" formatCode="0.0%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.5"/>
      <name val="Times New Roman"/>
      <family val="1"/>
    </font>
    <font>
      <i/>
      <sz val="9.5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8"/>
      <color indexed="9"/>
      <name val="Verdana"/>
      <family val="2"/>
    </font>
    <font>
      <sz val="8"/>
      <color indexed="9"/>
      <name val="Verdana"/>
      <family val="2"/>
    </font>
    <font>
      <b/>
      <sz val="8"/>
      <name val="Verdana"/>
      <family val="2"/>
    </font>
    <font>
      <b/>
      <sz val="9"/>
      <color indexed="10"/>
      <name val="Courier New"/>
      <family val="3"/>
    </font>
    <font>
      <sz val="8"/>
      <name val="Verdana"/>
      <family val="2"/>
    </font>
    <font>
      <vertAlign val="superscript"/>
      <sz val="10"/>
      <name val="Verdana"/>
      <family val="2"/>
    </font>
    <font>
      <u/>
      <sz val="8"/>
      <name val="Verdana"/>
      <family val="2"/>
    </font>
    <font>
      <u/>
      <sz val="8"/>
      <color indexed="9"/>
      <name val="Verdana"/>
      <family val="2"/>
    </font>
    <font>
      <b/>
      <sz val="12"/>
      <color rgb="FF00B050"/>
      <name val="Times New Roman"/>
      <family val="1"/>
    </font>
    <font>
      <vertAlign val="superscript"/>
      <sz val="12"/>
      <color rgb="FF00B050"/>
      <name val="Times New Roman"/>
      <family val="1"/>
    </font>
    <font>
      <sz val="10"/>
      <color rgb="FF00B050"/>
      <name val="Times New Roman"/>
      <family val="1"/>
    </font>
    <font>
      <b/>
      <sz val="10"/>
      <color rgb="FF00B050"/>
      <name val="Times New Roman"/>
      <family val="1"/>
    </font>
    <font>
      <i/>
      <sz val="10"/>
      <color rgb="FF00B050"/>
      <name val="Times New Roman"/>
      <family val="1"/>
    </font>
    <font>
      <sz val="9.5"/>
      <color rgb="FF00B050"/>
      <name val="Times New Roman"/>
      <family val="1"/>
    </font>
    <font>
      <b/>
      <sz val="9.5"/>
      <color rgb="FF00B050"/>
      <name val="Times New Roman"/>
      <family val="1"/>
    </font>
    <font>
      <b/>
      <i/>
      <sz val="10"/>
      <color rgb="FF00B050"/>
      <name val="Times New Roman"/>
      <family val="1"/>
    </font>
    <font>
      <vertAlign val="superscript"/>
      <sz val="9"/>
      <color rgb="FF00B050"/>
      <name val="Times New Roman"/>
      <family val="1"/>
    </font>
    <font>
      <sz val="9"/>
      <color rgb="FF00B050"/>
      <name val="Times New Roman"/>
      <family val="1"/>
    </font>
    <font>
      <i/>
      <sz val="9"/>
      <color rgb="FF00B050"/>
      <name val="Times New Roman"/>
      <family val="1"/>
    </font>
    <font>
      <sz val="10"/>
      <color rgb="FF00B050"/>
      <name val="Arial"/>
      <family val="2"/>
    </font>
    <font>
      <i/>
      <sz val="12"/>
      <color rgb="FF00B050"/>
      <name val="Times New Roman"/>
      <family val="1"/>
    </font>
    <font>
      <b/>
      <sz val="8"/>
      <color rgb="FF00B050"/>
      <name val="Times New Roman"/>
      <family val="1"/>
    </font>
    <font>
      <sz val="8"/>
      <color rgb="FF00B050"/>
      <name val="Times New Roman"/>
      <family val="1"/>
    </font>
    <font>
      <sz val="12"/>
      <color rgb="FF00B050"/>
      <name val="Times New Roman"/>
      <family val="1"/>
    </font>
    <font>
      <b/>
      <i/>
      <sz val="12"/>
      <color rgb="FF00B050"/>
      <name val="Times New Roman"/>
      <family val="1"/>
    </font>
    <font>
      <b/>
      <vertAlign val="superscript"/>
      <sz val="12"/>
      <color rgb="FF00B050"/>
      <name val="Times New Roman"/>
      <family val="1"/>
    </font>
    <font>
      <sz val="8"/>
      <color rgb="FF00B050"/>
      <name val="Arial"/>
      <family val="2"/>
    </font>
    <font>
      <sz val="11"/>
      <color rgb="FF00B050"/>
      <name val="Times New Roman"/>
      <family val="1"/>
    </font>
    <font>
      <i/>
      <sz val="9.5"/>
      <color rgb="FF00B050"/>
      <name val="Times New Roman"/>
      <family val="1"/>
    </font>
    <font>
      <i/>
      <sz val="11"/>
      <color rgb="FF00B050"/>
      <name val="Times New Roman"/>
      <family val="1"/>
    </font>
    <font>
      <b/>
      <sz val="9"/>
      <color rgb="FF00B050"/>
      <name val="Times New Roman"/>
      <family val="1"/>
    </font>
    <font>
      <sz val="10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4" applyNumberFormat="0" applyAlignment="0" applyProtection="0"/>
    <xf numFmtId="0" fontId="7" fillId="0" borderId="5" applyNumberFormat="0" applyFill="0" applyAlignment="0" applyProtection="0"/>
    <xf numFmtId="0" fontId="8" fillId="21" borderId="6" applyNumberFormat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9" fillId="28" borderId="4" applyNumberFormat="0" applyAlignment="0" applyProtection="0"/>
    <xf numFmtId="0" fontId="10" fillId="29" borderId="0" applyNumberFormat="0" applyBorder="0" applyAlignment="0" applyProtection="0"/>
    <xf numFmtId="0" fontId="3" fillId="0" borderId="0"/>
    <xf numFmtId="0" fontId="4" fillId="30" borderId="7" applyNumberFormat="0" applyFont="0" applyAlignment="0" applyProtection="0"/>
    <xf numFmtId="0" fontId="11" fillId="20" borderId="8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31" borderId="0" applyNumberFormat="0" applyBorder="0" applyAlignment="0" applyProtection="0"/>
    <xf numFmtId="0" fontId="20" fillId="32" borderId="0" applyNumberFormat="0" applyBorder="0" applyAlignment="0" applyProtection="0"/>
    <xf numFmtId="43" fontId="23" fillId="0" borderId="0" applyFont="0" applyFill="0" applyBorder="0" applyAlignment="0" applyProtection="0"/>
    <xf numFmtId="0" fontId="2" fillId="0" borderId="0"/>
    <xf numFmtId="0" fontId="1" fillId="30" borderId="7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9" fontId="57" fillId="0" borderId="0" applyFont="0" applyFill="0" applyBorder="0" applyAlignment="0" applyProtection="0"/>
  </cellStyleXfs>
  <cellXfs count="264">
    <xf numFmtId="0" fontId="0" fillId="0" borderId="0" xfId="0"/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4" fillId="0" borderId="13" xfId="0" applyFont="1" applyBorder="1"/>
    <xf numFmtId="0" fontId="25" fillId="0" borderId="13" xfId="0" applyFont="1" applyBorder="1" applyAlignment="1">
      <alignment horizontal="left" wrapText="1"/>
    </xf>
    <xf numFmtId="0" fontId="28" fillId="35" borderId="13" xfId="0" applyFont="1" applyFill="1" applyBorder="1" applyAlignment="1">
      <alignment wrapText="1"/>
    </xf>
    <xf numFmtId="0" fontId="29" fillId="36" borderId="13" xfId="0" applyFont="1" applyFill="1" applyBorder="1" applyAlignment="1">
      <alignment horizontal="center"/>
    </xf>
    <xf numFmtId="0" fontId="30" fillId="35" borderId="13" xfId="0" applyFont="1" applyFill="1" applyBorder="1" applyAlignment="1">
      <alignment vertical="top" wrapText="1"/>
    </xf>
    <xf numFmtId="0" fontId="31" fillId="0" borderId="18" xfId="0" applyFont="1" applyBorder="1" applyAlignment="1">
      <alignment horizontal="left" wrapText="1"/>
    </xf>
    <xf numFmtId="0" fontId="24" fillId="0" borderId="19" xfId="0" applyNumberFormat="1" applyFont="1" applyBorder="1" applyAlignment="1">
      <alignment horizontal="right"/>
    </xf>
    <xf numFmtId="0" fontId="31" fillId="37" borderId="18" xfId="0" applyFont="1" applyFill="1" applyBorder="1" applyAlignment="1">
      <alignment horizontal="left" wrapText="1"/>
    </xf>
    <xf numFmtId="0" fontId="24" fillId="38" borderId="19" xfId="0" applyNumberFormat="1" applyFont="1" applyFill="1" applyBorder="1" applyAlignment="1">
      <alignment horizontal="right"/>
    </xf>
    <xf numFmtId="0" fontId="30" fillId="35" borderId="20" xfId="0" applyFont="1" applyFill="1" applyBorder="1" applyAlignment="1">
      <alignment vertical="top" wrapText="1"/>
    </xf>
    <xf numFmtId="166" fontId="24" fillId="0" borderId="19" xfId="43" applyNumberFormat="1" applyFont="1" applyBorder="1" applyAlignment="1">
      <alignment horizontal="right"/>
    </xf>
    <xf numFmtId="0" fontId="30" fillId="35" borderId="0" xfId="0" applyFont="1" applyFill="1" applyBorder="1" applyAlignment="1">
      <alignment vertical="top" wrapText="1"/>
    </xf>
    <xf numFmtId="0" fontId="29" fillId="36" borderId="0" xfId="0" applyFont="1" applyFill="1" applyBorder="1" applyAlignment="1">
      <alignment horizontal="center"/>
    </xf>
    <xf numFmtId="0" fontId="31" fillId="37" borderId="0" xfId="0" applyFont="1" applyFill="1" applyBorder="1" applyAlignment="1">
      <alignment horizontal="left" wrapText="1"/>
    </xf>
    <xf numFmtId="0" fontId="32" fillId="0" borderId="0" xfId="0" applyFont="1" applyAlignment="1">
      <alignment horizontal="left"/>
    </xf>
    <xf numFmtId="166" fontId="24" fillId="38" borderId="19" xfId="43" applyNumberFormat="1" applyFont="1" applyFill="1" applyBorder="1" applyAlignment="1">
      <alignment horizontal="right"/>
    </xf>
    <xf numFmtId="166" fontId="31" fillId="37" borderId="18" xfId="43" applyNumberFormat="1" applyFont="1" applyFill="1" applyBorder="1" applyAlignment="1">
      <alignment horizontal="left" wrapText="1"/>
    </xf>
    <xf numFmtId="0" fontId="30" fillId="35" borderId="17" xfId="0" applyFont="1" applyFill="1" applyBorder="1" applyAlignment="1">
      <alignment vertical="top" wrapText="1"/>
    </xf>
    <xf numFmtId="0" fontId="30" fillId="35" borderId="20" xfId="0" applyFont="1" applyFill="1" applyBorder="1" applyAlignment="1">
      <alignment vertical="top" wrapText="1"/>
    </xf>
    <xf numFmtId="0" fontId="30" fillId="35" borderId="21" xfId="0" applyFont="1" applyFill="1" applyBorder="1" applyAlignment="1">
      <alignment vertical="top" wrapText="1"/>
    </xf>
    <xf numFmtId="0" fontId="24" fillId="0" borderId="19" xfId="0" applyFont="1" applyBorder="1" applyAlignment="1">
      <alignment horizontal="right"/>
    </xf>
    <xf numFmtId="0" fontId="24" fillId="38" borderId="19" xfId="0" applyFont="1" applyFill="1" applyBorder="1" applyAlignment="1">
      <alignment horizontal="right"/>
    </xf>
    <xf numFmtId="0" fontId="36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0" fontId="37" fillId="0" borderId="1" xfId="0" applyFont="1" applyFill="1" applyBorder="1" applyAlignment="1">
      <alignment vertical="center"/>
    </xf>
    <xf numFmtId="0" fontId="36" fillId="0" borderId="1" xfId="0" applyFont="1" applyFill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0" fontId="36" fillId="0" borderId="3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4" fontId="39" fillId="0" borderId="0" xfId="0" applyNumberFormat="1" applyFont="1" applyFill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0" fontId="37" fillId="0" borderId="1" xfId="0" applyFont="1" applyFill="1" applyBorder="1" applyAlignment="1">
      <alignment horizontal="left" vertical="center"/>
    </xf>
    <xf numFmtId="4" fontId="40" fillId="0" borderId="1" xfId="0" applyNumberFormat="1" applyFont="1" applyFill="1" applyBorder="1" applyAlignment="1">
      <alignment vertical="center"/>
    </xf>
    <xf numFmtId="0" fontId="41" fillId="0" borderId="0" xfId="0" applyFont="1" applyFill="1" applyAlignment="1">
      <alignment horizontal="right" vertical="center"/>
    </xf>
    <xf numFmtId="3" fontId="41" fillId="0" borderId="0" xfId="0" applyNumberFormat="1" applyFont="1" applyFill="1" applyAlignment="1">
      <alignment vertical="center"/>
    </xf>
    <xf numFmtId="165" fontId="41" fillId="0" borderId="0" xfId="0" applyNumberFormat="1" applyFont="1" applyFill="1" applyAlignment="1">
      <alignment vertical="center"/>
    </xf>
    <xf numFmtId="3" fontId="41" fillId="0" borderId="0" xfId="0" applyNumberFormat="1" applyFont="1" applyFill="1" applyBorder="1" applyAlignment="1">
      <alignment vertical="center"/>
    </xf>
    <xf numFmtId="164" fontId="36" fillId="0" borderId="0" xfId="0" applyNumberFormat="1" applyFont="1" applyFill="1" applyAlignment="1">
      <alignment vertical="center"/>
    </xf>
    <xf numFmtId="4" fontId="39" fillId="0" borderId="1" xfId="0" applyNumberFormat="1" applyFont="1" applyFill="1" applyBorder="1" applyAlignment="1">
      <alignment vertical="center"/>
    </xf>
    <xf numFmtId="0" fontId="42" fillId="0" borderId="0" xfId="0" applyFont="1" applyFill="1" applyAlignment="1">
      <alignment vertical="center"/>
    </xf>
    <xf numFmtId="3" fontId="36" fillId="0" borderId="0" xfId="0" applyNumberFormat="1" applyFont="1" applyFill="1" applyAlignment="1">
      <alignment vertical="center"/>
    </xf>
    <xf numFmtId="0" fontId="43" fillId="0" borderId="0" xfId="0" applyFont="1" applyFill="1" applyAlignment="1">
      <alignment vertical="center"/>
    </xf>
    <xf numFmtId="4" fontId="36" fillId="0" borderId="0" xfId="0" applyNumberFormat="1" applyFont="1" applyFill="1" applyAlignment="1">
      <alignment vertical="center"/>
    </xf>
    <xf numFmtId="0" fontId="43" fillId="0" borderId="0" xfId="0" applyFont="1" applyFill="1" applyBorder="1" applyAlignment="1">
      <alignment vertical="center"/>
    </xf>
    <xf numFmtId="0" fontId="44" fillId="0" borderId="0" xfId="0" applyFont="1" applyFill="1" applyBorder="1" applyAlignment="1">
      <alignment vertical="center"/>
    </xf>
    <xf numFmtId="0" fontId="45" fillId="0" borderId="0" xfId="0" applyFont="1" applyFill="1" applyAlignment="1">
      <alignment vertical="center"/>
    </xf>
    <xf numFmtId="0" fontId="37" fillId="0" borderId="0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vertical="center"/>
    </xf>
    <xf numFmtId="0" fontId="45" fillId="0" borderId="0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centerContinuous" vertical="center"/>
    </xf>
    <xf numFmtId="0" fontId="37" fillId="0" borderId="1" xfId="0" applyFont="1" applyFill="1" applyBorder="1" applyAlignment="1">
      <alignment horizontal="centerContinuous" vertical="center"/>
    </xf>
    <xf numFmtId="0" fontId="37" fillId="0" borderId="0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right" vertical="center"/>
    </xf>
    <xf numFmtId="0" fontId="48" fillId="0" borderId="0" xfId="0" applyFont="1" applyFill="1" applyAlignment="1">
      <alignment vertical="center"/>
    </xf>
    <xf numFmtId="4" fontId="45" fillId="0" borderId="0" xfId="0" applyNumberFormat="1" applyFont="1" applyFill="1" applyAlignment="1">
      <alignment vertical="center"/>
    </xf>
    <xf numFmtId="0" fontId="49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0" fontId="46" fillId="0" borderId="0" xfId="0" applyFont="1" applyFill="1" applyBorder="1" applyAlignment="1">
      <alignment vertical="center"/>
    </xf>
    <xf numFmtId="0" fontId="37" fillId="0" borderId="2" xfId="0" applyFont="1" applyFill="1" applyBorder="1" applyAlignment="1">
      <alignment horizontal="center" vertical="center"/>
    </xf>
    <xf numFmtId="0" fontId="41" fillId="0" borderId="2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3" fontId="39" fillId="0" borderId="0" xfId="0" applyNumberFormat="1" applyFont="1" applyFill="1" applyBorder="1" applyAlignment="1">
      <alignment horizontal="right" vertical="center"/>
    </xf>
    <xf numFmtId="166" fontId="39" fillId="0" borderId="0" xfId="0" applyNumberFormat="1" applyFont="1" applyFill="1" applyBorder="1" applyAlignment="1">
      <alignment vertical="center"/>
    </xf>
    <xf numFmtId="3" fontId="39" fillId="0" borderId="0" xfId="0" applyNumberFormat="1" applyFont="1" applyFill="1" applyBorder="1" applyAlignment="1" applyProtection="1">
      <alignment vertical="center"/>
      <protection locked="0"/>
    </xf>
    <xf numFmtId="3" fontId="39" fillId="0" borderId="0" xfId="0" applyNumberFormat="1" applyFont="1" applyFill="1" applyBorder="1" applyAlignment="1">
      <alignment vertical="center"/>
    </xf>
    <xf numFmtId="43" fontId="39" fillId="0" borderId="0" xfId="0" applyNumberFormat="1" applyFont="1" applyFill="1" applyBorder="1" applyAlignment="1">
      <alignment vertical="center"/>
    </xf>
    <xf numFmtId="3" fontId="48" fillId="0" borderId="0" xfId="0" applyNumberFormat="1" applyFont="1" applyFill="1" applyBorder="1" applyAlignment="1">
      <alignment vertical="center"/>
    </xf>
    <xf numFmtId="0" fontId="52" fillId="0" borderId="19" xfId="0" applyNumberFormat="1" applyFont="1" applyBorder="1" applyAlignment="1">
      <alignment horizontal="right"/>
    </xf>
    <xf numFmtId="0" fontId="53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vertical="center"/>
    </xf>
    <xf numFmtId="166" fontId="54" fillId="0" borderId="0" xfId="0" applyNumberFormat="1" applyFont="1" applyFill="1" applyBorder="1" applyAlignment="1">
      <alignment vertical="center"/>
    </xf>
    <xf numFmtId="43" fontId="54" fillId="0" borderId="0" xfId="0" applyNumberFormat="1" applyFont="1" applyFill="1" applyBorder="1" applyAlignment="1">
      <alignment vertical="center"/>
    </xf>
    <xf numFmtId="0" fontId="55" fillId="0" borderId="0" xfId="0" applyFont="1" applyFill="1" applyBorder="1" applyAlignment="1">
      <alignment vertical="center"/>
    </xf>
    <xf numFmtId="0" fontId="40" fillId="0" borderId="3" xfId="0" applyFont="1" applyFill="1" applyBorder="1" applyAlignment="1">
      <alignment horizontal="left" vertical="center"/>
    </xf>
    <xf numFmtId="3" fontId="40" fillId="0" borderId="3" xfId="0" applyNumberFormat="1" applyFont="1" applyFill="1" applyBorder="1" applyAlignment="1">
      <alignment vertical="center"/>
    </xf>
    <xf numFmtId="3" fontId="40" fillId="0" borderId="0" xfId="0" applyNumberFormat="1" applyFont="1" applyFill="1" applyBorder="1" applyAlignment="1">
      <alignment vertical="center"/>
    </xf>
    <xf numFmtId="43" fontId="40" fillId="0" borderId="3" xfId="0" applyNumberFormat="1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0" fontId="42" fillId="0" borderId="0" xfId="0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43" fontId="36" fillId="0" borderId="0" xfId="0" applyNumberFormat="1" applyFont="1" applyFill="1" applyBorder="1" applyAlignment="1">
      <alignment vertical="center"/>
    </xf>
    <xf numFmtId="0" fontId="49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46" fillId="0" borderId="1" xfId="0" applyFont="1" applyFill="1" applyBorder="1" applyAlignment="1">
      <alignment vertical="center"/>
    </xf>
    <xf numFmtId="0" fontId="34" fillId="0" borderId="1" xfId="0" applyFont="1" applyFill="1" applyBorder="1" applyAlignment="1">
      <alignment vertical="center"/>
    </xf>
    <xf numFmtId="0" fontId="49" fillId="0" borderId="1" xfId="0" applyFont="1" applyFill="1" applyBorder="1" applyAlignment="1">
      <alignment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vertical="center"/>
    </xf>
    <xf numFmtId="43" fontId="39" fillId="0" borderId="0" xfId="0" applyNumberFormat="1" applyFont="1" applyFill="1" applyBorder="1" applyAlignment="1">
      <alignment horizontal="right" vertical="center"/>
    </xf>
    <xf numFmtId="43" fontId="39" fillId="0" borderId="0" xfId="0" applyNumberFormat="1" applyFont="1" applyFill="1" applyAlignment="1">
      <alignment vertical="center"/>
    </xf>
    <xf numFmtId="0" fontId="54" fillId="0" borderId="0" xfId="0" applyFont="1" applyFill="1" applyAlignment="1">
      <alignment vertical="center"/>
    </xf>
    <xf numFmtId="43" fontId="54" fillId="0" borderId="0" xfId="0" applyNumberFormat="1" applyFont="1" applyFill="1" applyAlignment="1">
      <alignment vertical="center"/>
    </xf>
    <xf numFmtId="0" fontId="44" fillId="0" borderId="0" xfId="0" applyFont="1" applyFill="1" applyAlignment="1">
      <alignment vertical="center"/>
    </xf>
    <xf numFmtId="0" fontId="39" fillId="0" borderId="1" xfId="0" applyFont="1" applyFill="1" applyBorder="1" applyAlignment="1">
      <alignment vertical="center"/>
    </xf>
    <xf numFmtId="43" fontId="39" fillId="0" borderId="1" xfId="0" applyNumberFormat="1" applyFont="1" applyFill="1" applyBorder="1" applyAlignment="1">
      <alignment horizontal="right" vertical="center"/>
    </xf>
    <xf numFmtId="43" fontId="39" fillId="0" borderId="1" xfId="0" applyNumberFormat="1" applyFont="1" applyFill="1" applyBorder="1" applyAlignment="1">
      <alignment vertical="center"/>
    </xf>
    <xf numFmtId="0" fontId="43" fillId="0" borderId="1" xfId="0" applyFont="1" applyFill="1" applyBorder="1" applyAlignment="1">
      <alignment vertical="center"/>
    </xf>
    <xf numFmtId="43" fontId="39" fillId="0" borderId="3" xfId="0" applyNumberFormat="1" applyFont="1" applyFill="1" applyBorder="1" applyAlignment="1">
      <alignment horizontal="right" vertical="center"/>
    </xf>
    <xf numFmtId="43" fontId="39" fillId="0" borderId="3" xfId="0" applyNumberFormat="1" applyFont="1" applyFill="1" applyBorder="1" applyAlignment="1">
      <alignment vertical="center"/>
    </xf>
    <xf numFmtId="0" fontId="56" fillId="0" borderId="0" xfId="0" applyFont="1" applyFill="1" applyAlignment="1">
      <alignment vertical="center"/>
    </xf>
    <xf numFmtId="0" fontId="40" fillId="0" borderId="1" xfId="0" applyFont="1" applyFill="1" applyBorder="1" applyAlignment="1">
      <alignment horizontal="left" vertical="center"/>
    </xf>
    <xf numFmtId="43" fontId="40" fillId="0" borderId="1" xfId="0" applyNumberFormat="1" applyFont="1" applyFill="1" applyBorder="1" applyAlignment="1">
      <alignment vertical="center"/>
    </xf>
    <xf numFmtId="0" fontId="56" fillId="0" borderId="1" xfId="0" applyFont="1" applyFill="1" applyBorder="1" applyAlignment="1">
      <alignment vertical="center"/>
    </xf>
    <xf numFmtId="3" fontId="43" fillId="0" borderId="0" xfId="0" applyNumberFormat="1" applyFont="1" applyFill="1" applyAlignment="1">
      <alignment vertical="center"/>
    </xf>
    <xf numFmtId="43" fontId="56" fillId="0" borderId="0" xfId="0" applyNumberFormat="1" applyFont="1" applyFill="1" applyAlignment="1">
      <alignment vertical="center"/>
    </xf>
    <xf numFmtId="0" fontId="36" fillId="0" borderId="2" xfId="0" applyFont="1" applyFill="1" applyBorder="1" applyAlignment="1">
      <alignment vertical="center"/>
    </xf>
    <xf numFmtId="0" fontId="37" fillId="0" borderId="2" xfId="0" applyFont="1" applyFill="1" applyBorder="1" applyAlignment="1">
      <alignment vertical="center"/>
    </xf>
    <xf numFmtId="0" fontId="36" fillId="0" borderId="3" xfId="0" applyFont="1" applyFill="1" applyBorder="1" applyAlignment="1">
      <alignment vertical="center"/>
    </xf>
    <xf numFmtId="3" fontId="39" fillId="0" borderId="0" xfId="0" applyNumberFormat="1" applyFont="1" applyFill="1" applyBorder="1" applyAlignment="1">
      <alignment horizontal="right"/>
    </xf>
    <xf numFmtId="165" fontId="39" fillId="0" borderId="0" xfId="0" applyNumberFormat="1" applyFont="1" applyFill="1" applyBorder="1" applyAlignment="1">
      <alignment horizontal="right"/>
    </xf>
    <xf numFmtId="2" fontId="39" fillId="0" borderId="0" xfId="0" applyNumberFormat="1" applyFont="1" applyFill="1" applyBorder="1" applyAlignment="1">
      <alignment horizontal="right"/>
    </xf>
    <xf numFmtId="0" fontId="54" fillId="0" borderId="0" xfId="0" applyFont="1" applyFill="1" applyBorder="1" applyAlignment="1">
      <alignment horizontal="left" vertical="center"/>
    </xf>
    <xf numFmtId="3" fontId="54" fillId="0" borderId="0" xfId="0" applyNumberFormat="1" applyFont="1" applyFill="1" applyBorder="1" applyAlignment="1">
      <alignment vertical="center"/>
    </xf>
    <xf numFmtId="165" fontId="39" fillId="0" borderId="0" xfId="0" applyNumberFormat="1" applyFont="1" applyFill="1" applyBorder="1" applyAlignment="1">
      <alignment vertical="center"/>
    </xf>
    <xf numFmtId="0" fontId="39" fillId="0" borderId="0" xfId="0" applyFont="1" applyFill="1" applyBorder="1" applyAlignment="1">
      <alignment horizontal="left" vertical="center"/>
    </xf>
    <xf numFmtId="0" fontId="40" fillId="0" borderId="3" xfId="0" applyFont="1" applyFill="1" applyBorder="1" applyAlignment="1">
      <alignment vertical="center"/>
    </xf>
    <xf numFmtId="3" fontId="40" fillId="0" borderId="3" xfId="0" applyNumberFormat="1" applyFont="1" applyFill="1" applyBorder="1" applyAlignment="1">
      <alignment horizontal="right"/>
    </xf>
    <xf numFmtId="165" fontId="40" fillId="0" borderId="3" xfId="0" applyNumberFormat="1" applyFont="1" applyFill="1" applyBorder="1" applyAlignment="1">
      <alignment vertical="center"/>
    </xf>
    <xf numFmtId="165" fontId="39" fillId="0" borderId="3" xfId="0" applyNumberFormat="1" applyFont="1" applyFill="1" applyBorder="1" applyAlignment="1">
      <alignment vertical="center"/>
    </xf>
    <xf numFmtId="4" fontId="39" fillId="0" borderId="3" xfId="0" applyNumberFormat="1" applyFont="1" applyFill="1" applyBorder="1" applyAlignment="1">
      <alignment vertical="center"/>
    </xf>
    <xf numFmtId="0" fontId="18" fillId="0" borderId="0" xfId="0" applyFont="1"/>
    <xf numFmtId="0" fontId="18" fillId="41" borderId="0" xfId="0" applyFont="1" applyFill="1"/>
    <xf numFmtId="0" fontId="18" fillId="39" borderId="0" xfId="0" applyFont="1" applyFill="1"/>
    <xf numFmtId="0" fontId="18" fillId="40" borderId="0" xfId="0" applyFont="1" applyFill="1"/>
    <xf numFmtId="0" fontId="0" fillId="39" borderId="0" xfId="0" applyFill="1"/>
    <xf numFmtId="0" fontId="0" fillId="40" borderId="0" xfId="0" applyFill="1"/>
    <xf numFmtId="0" fontId="0" fillId="41" borderId="0" xfId="0" applyFill="1"/>
    <xf numFmtId="0" fontId="0" fillId="0" borderId="36" xfId="0" applyBorder="1" applyAlignment="1">
      <alignment wrapText="1"/>
    </xf>
    <xf numFmtId="1" fontId="0" fillId="0" borderId="36" xfId="0" applyNumberFormat="1" applyBorder="1"/>
    <xf numFmtId="0" fontId="0" fillId="0" borderId="36" xfId="0" applyBorder="1"/>
    <xf numFmtId="0" fontId="59" fillId="0" borderId="0" xfId="0" applyFont="1" applyFill="1" applyBorder="1" applyAlignment="1">
      <alignment horizontal="left"/>
    </xf>
    <xf numFmtId="0" fontId="59" fillId="0" borderId="0" xfId="0" applyFont="1" applyFill="1" applyBorder="1"/>
    <xf numFmtId="167" fontId="59" fillId="0" borderId="0" xfId="58" applyNumberFormat="1" applyFont="1" applyFill="1" applyBorder="1"/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Continuous" vertical="top"/>
    </xf>
    <xf numFmtId="0" fontId="2" fillId="0" borderId="0" xfId="0" applyFont="1" applyFill="1" applyBorder="1" applyAlignment="1">
      <alignment horizontal="right" vertical="center"/>
    </xf>
    <xf numFmtId="0" fontId="0" fillId="0" borderId="0" xfId="0" applyBorder="1"/>
    <xf numFmtId="49" fontId="24" fillId="0" borderId="0" xfId="0" applyNumberFormat="1" applyFont="1" applyBorder="1" applyAlignment="1">
      <alignment wrapText="1"/>
    </xf>
    <xf numFmtId="3" fontId="0" fillId="0" borderId="0" xfId="0" applyNumberFormat="1" applyBorder="1"/>
    <xf numFmtId="3" fontId="2" fillId="0" borderId="0" xfId="0" applyNumberFormat="1" applyFont="1" applyFill="1" applyBorder="1"/>
    <xf numFmtId="3" fontId="60" fillId="0" borderId="0" xfId="0" applyNumberFormat="1" applyFont="1" applyBorder="1"/>
    <xf numFmtId="0" fontId="61" fillId="0" borderId="0" xfId="0" applyFont="1" applyFill="1" applyBorder="1" applyAlignment="1">
      <alignment horizontal="left"/>
    </xf>
    <xf numFmtId="3" fontId="62" fillId="0" borderId="0" xfId="0" applyNumberFormat="1" applyFont="1" applyFill="1" applyBorder="1"/>
    <xf numFmtId="3" fontId="61" fillId="0" borderId="0" xfId="0" applyNumberFormat="1" applyFont="1" applyFill="1" applyBorder="1"/>
    <xf numFmtId="3" fontId="61" fillId="0" borderId="0" xfId="0" applyNumberFormat="1" applyFont="1" applyBorder="1"/>
    <xf numFmtId="1" fontId="24" fillId="0" borderId="19" xfId="0" applyNumberFormat="1" applyFont="1" applyBorder="1" applyAlignment="1">
      <alignment horizontal="right"/>
    </xf>
    <xf numFmtId="4" fontId="37" fillId="0" borderId="0" xfId="0" applyNumberFormat="1" applyFont="1" applyFill="1" applyBorder="1" applyAlignment="1">
      <alignment vertical="center"/>
    </xf>
    <xf numFmtId="0" fontId="36" fillId="0" borderId="30" xfId="0" applyFont="1" applyFill="1" applyBorder="1" applyAlignment="1">
      <alignment vertical="center"/>
    </xf>
    <xf numFmtId="0" fontId="36" fillId="0" borderId="33" xfId="0" applyFont="1" applyFill="1" applyBorder="1" applyAlignment="1">
      <alignment vertical="center"/>
    </xf>
    <xf numFmtId="4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horizontal="center" vertical="center"/>
    </xf>
    <xf numFmtId="4" fontId="36" fillId="0" borderId="3" xfId="0" applyNumberFormat="1" applyFont="1" applyFill="1" applyBorder="1" applyAlignment="1">
      <alignment horizontal="center" vertical="center"/>
    </xf>
    <xf numFmtId="4" fontId="36" fillId="0" borderId="35" xfId="0" applyNumberFormat="1" applyFont="1" applyFill="1" applyBorder="1" applyAlignment="1">
      <alignment horizontal="center" vertical="center"/>
    </xf>
    <xf numFmtId="0" fontId="36" fillId="0" borderId="32" xfId="0" applyFont="1" applyFill="1" applyBorder="1" applyAlignment="1">
      <alignment horizontal="center" vertical="center"/>
    </xf>
    <xf numFmtId="4" fontId="36" fillId="0" borderId="33" xfId="0" applyNumberFormat="1" applyFont="1" applyFill="1" applyBorder="1" applyAlignment="1">
      <alignment vertical="center"/>
    </xf>
    <xf numFmtId="3" fontId="43" fillId="0" borderId="0" xfId="0" applyNumberFormat="1" applyFont="1" applyFill="1" applyBorder="1" applyAlignment="1">
      <alignment vertical="center" wrapText="1"/>
    </xf>
    <xf numFmtId="3" fontId="43" fillId="0" borderId="0" xfId="0" applyNumberFormat="1" applyFont="1" applyFill="1" applyBorder="1" applyAlignment="1">
      <alignment horizontal="right" vertical="center"/>
    </xf>
    <xf numFmtId="4" fontId="43" fillId="0" borderId="0" xfId="0" applyNumberFormat="1" applyFont="1" applyFill="1" applyBorder="1" applyAlignment="1">
      <alignment vertical="center" wrapText="1"/>
    </xf>
    <xf numFmtId="4" fontId="43" fillId="0" borderId="33" xfId="0" applyNumberFormat="1" applyFont="1" applyFill="1" applyBorder="1" applyAlignment="1">
      <alignment vertical="center" wrapText="1"/>
    </xf>
    <xf numFmtId="3" fontId="43" fillId="0" borderId="0" xfId="0" applyNumberFormat="1" applyFont="1" applyFill="1" applyBorder="1" applyAlignment="1">
      <alignment horizontal="right" vertical="center" wrapText="1"/>
    </xf>
    <xf numFmtId="3" fontId="43" fillId="0" borderId="30" xfId="0" applyNumberFormat="1" applyFont="1" applyFill="1" applyBorder="1" applyAlignment="1">
      <alignment horizontal="right" vertical="center"/>
    </xf>
    <xf numFmtId="4" fontId="43" fillId="0" borderId="0" xfId="0" applyNumberFormat="1" applyFont="1" applyFill="1" applyBorder="1" applyAlignment="1">
      <alignment horizontal="right" vertical="center" wrapText="1"/>
    </xf>
    <xf numFmtId="4" fontId="43" fillId="0" borderId="33" xfId="0" applyNumberFormat="1" applyFont="1" applyFill="1" applyBorder="1" applyAlignment="1">
      <alignment horizontal="right" vertical="center" wrapText="1"/>
    </xf>
    <xf numFmtId="0" fontId="43" fillId="0" borderId="0" xfId="0" applyFont="1" applyFill="1" applyBorder="1" applyAlignment="1">
      <alignment vertical="center" wrapText="1"/>
    </xf>
    <xf numFmtId="3" fontId="56" fillId="0" borderId="3" xfId="0" applyNumberFormat="1" applyFont="1" applyFill="1" applyBorder="1" applyAlignment="1">
      <alignment vertical="center"/>
    </xf>
    <xf numFmtId="4" fontId="56" fillId="0" borderId="3" xfId="0" applyNumberFormat="1" applyFont="1" applyFill="1" applyBorder="1" applyAlignment="1">
      <alignment vertical="center"/>
    </xf>
    <xf numFmtId="4" fontId="56" fillId="0" borderId="35" xfId="0" applyNumberFormat="1" applyFont="1" applyFill="1" applyBorder="1" applyAlignment="1">
      <alignment vertical="center"/>
    </xf>
    <xf numFmtId="3" fontId="56" fillId="0" borderId="3" xfId="0" applyNumberFormat="1" applyFont="1" applyFill="1" applyBorder="1" applyAlignment="1">
      <alignment horizontal="right" vertical="center"/>
    </xf>
    <xf numFmtId="3" fontId="56" fillId="0" borderId="32" xfId="0" applyNumberFormat="1" applyFont="1" applyFill="1" applyBorder="1" applyAlignment="1">
      <alignment vertical="center"/>
    </xf>
    <xf numFmtId="4" fontId="56" fillId="0" borderId="3" xfId="0" applyNumberFormat="1" applyFont="1" applyFill="1" applyBorder="1" applyAlignment="1">
      <alignment horizontal="right" vertical="center"/>
    </xf>
    <xf numFmtId="4" fontId="56" fillId="0" borderId="35" xfId="0" applyNumberFormat="1" applyFont="1" applyFill="1" applyBorder="1" applyAlignment="1">
      <alignment horizontal="right" vertical="center"/>
    </xf>
    <xf numFmtId="0" fontId="34" fillId="0" borderId="0" xfId="0" applyFont="1" applyFill="1" applyBorder="1" applyAlignment="1">
      <alignment horizontal="left" vertical="center"/>
    </xf>
    <xf numFmtId="0" fontId="38" fillId="0" borderId="0" xfId="0" applyFont="1" applyFill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0" fillId="35" borderId="17" xfId="0" applyFont="1" applyFill="1" applyBorder="1" applyAlignment="1">
      <alignment vertical="top" wrapText="1"/>
    </xf>
    <xf numFmtId="0" fontId="30" fillId="35" borderId="20" xfId="0" applyFont="1" applyFill="1" applyBorder="1" applyAlignment="1">
      <alignment vertical="top" wrapText="1"/>
    </xf>
    <xf numFmtId="0" fontId="30" fillId="35" borderId="21" xfId="0" applyFont="1" applyFill="1" applyBorder="1" applyAlignment="1">
      <alignment vertical="top" wrapText="1"/>
    </xf>
    <xf numFmtId="0" fontId="29" fillId="36" borderId="14" xfId="0" applyFont="1" applyFill="1" applyBorder="1" applyAlignment="1">
      <alignment horizontal="center"/>
    </xf>
    <xf numFmtId="0" fontId="29" fillId="36" borderId="16" xfId="0" applyFont="1" applyFill="1" applyBorder="1" applyAlignment="1">
      <alignment horizontal="center"/>
    </xf>
    <xf numFmtId="0" fontId="26" fillId="34" borderId="14" xfId="0" applyFont="1" applyFill="1" applyBorder="1" applyAlignment="1">
      <alignment horizontal="right" vertical="center" wrapText="1"/>
    </xf>
    <xf numFmtId="0" fontId="26" fillId="34" borderId="15" xfId="0" applyFont="1" applyFill="1" applyBorder="1" applyAlignment="1">
      <alignment horizontal="right" vertical="center" wrapText="1"/>
    </xf>
    <xf numFmtId="0" fontId="26" fillId="34" borderId="16" xfId="0" applyFont="1" applyFill="1" applyBorder="1" applyAlignment="1">
      <alignment horizontal="right" vertical="center" wrapText="1"/>
    </xf>
    <xf numFmtId="0" fontId="27" fillId="34" borderId="14" xfId="0" applyFont="1" applyFill="1" applyBorder="1" applyAlignment="1">
      <alignment horizontal="center" vertical="top" wrapText="1"/>
    </xf>
    <xf numFmtId="0" fontId="27" fillId="34" borderId="15" xfId="0" applyFont="1" applyFill="1" applyBorder="1" applyAlignment="1">
      <alignment horizontal="center" vertical="top" wrapText="1"/>
    </xf>
    <xf numFmtId="0" fontId="27" fillId="34" borderId="16" xfId="0" applyFont="1" applyFill="1" applyBorder="1" applyAlignment="1">
      <alignment horizontal="center" vertical="top" wrapText="1"/>
    </xf>
    <xf numFmtId="0" fontId="26" fillId="33" borderId="14" xfId="0" applyFont="1" applyFill="1" applyBorder="1" applyAlignment="1">
      <alignment horizontal="right" vertical="top" wrapText="1"/>
    </xf>
    <xf numFmtId="0" fontId="26" fillId="33" borderId="15" xfId="0" applyFont="1" applyFill="1" applyBorder="1" applyAlignment="1">
      <alignment horizontal="right" vertical="top" wrapText="1"/>
    </xf>
    <xf numFmtId="0" fontId="26" fillId="33" borderId="16" xfId="0" applyFont="1" applyFill="1" applyBorder="1" applyAlignment="1">
      <alignment horizontal="right" vertical="top" wrapText="1"/>
    </xf>
    <xf numFmtId="0" fontId="27" fillId="33" borderId="14" xfId="0" applyFont="1" applyFill="1" applyBorder="1" applyAlignment="1">
      <alignment vertical="top" wrapText="1"/>
    </xf>
    <xf numFmtId="0" fontId="27" fillId="33" borderId="15" xfId="0" applyFont="1" applyFill="1" applyBorder="1" applyAlignment="1">
      <alignment vertical="top" wrapText="1"/>
    </xf>
    <xf numFmtId="0" fontId="27" fillId="33" borderId="16" xfId="0" applyFont="1" applyFill="1" applyBorder="1" applyAlignment="1">
      <alignment vertical="top" wrapText="1"/>
    </xf>
    <xf numFmtId="0" fontId="27" fillId="33" borderId="14" xfId="0" applyFont="1" applyFill="1" applyBorder="1" applyAlignment="1">
      <alignment horizontal="left" vertical="top" wrapText="1"/>
    </xf>
    <xf numFmtId="0" fontId="27" fillId="33" borderId="15" xfId="0" applyFont="1" applyFill="1" applyBorder="1" applyAlignment="1">
      <alignment horizontal="left" vertical="top" wrapText="1"/>
    </xf>
    <xf numFmtId="0" fontId="27" fillId="33" borderId="16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center" vertical="center"/>
    </xf>
    <xf numFmtId="0" fontId="37" fillId="0" borderId="31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0" fontId="37" fillId="0" borderId="34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6" fillId="0" borderId="3" xfId="0" applyFont="1" applyFill="1" applyBorder="1" applyAlignment="1">
      <alignment horizontal="center" vertical="center"/>
    </xf>
    <xf numFmtId="0" fontId="36" fillId="0" borderId="35" xfId="0" applyFont="1" applyFill="1" applyBorder="1" applyAlignment="1">
      <alignment horizontal="center" vertical="center"/>
    </xf>
    <xf numFmtId="0" fontId="36" fillId="0" borderId="30" xfId="0" applyFont="1" applyFill="1" applyBorder="1" applyAlignment="1">
      <alignment horizontal="center" vertical="center"/>
    </xf>
    <xf numFmtId="0" fontId="36" fillId="0" borderId="33" xfId="0" applyFont="1" applyFill="1" applyBorder="1" applyAlignment="1">
      <alignment horizontal="center" vertical="center"/>
    </xf>
    <xf numFmtId="0" fontId="33" fillId="34" borderId="14" xfId="0" applyFont="1" applyFill="1" applyBorder="1" applyAlignment="1">
      <alignment horizontal="center" vertical="top" wrapText="1"/>
    </xf>
    <xf numFmtId="0" fontId="33" fillId="34" borderId="16" xfId="0" applyFont="1" applyFill="1" applyBorder="1" applyAlignment="1">
      <alignment horizontal="center" vertical="top" wrapText="1"/>
    </xf>
    <xf numFmtId="0" fontId="33" fillId="34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18" fillId="39" borderId="0" xfId="0" applyFont="1" applyFill="1" applyAlignment="1">
      <alignment horizontal="center"/>
    </xf>
    <xf numFmtId="0" fontId="18" fillId="40" borderId="0" xfId="0" applyFont="1" applyFill="1" applyAlignment="1">
      <alignment horizontal="center"/>
    </xf>
    <xf numFmtId="0" fontId="18" fillId="41" borderId="0" xfId="0" applyFont="1" applyFill="1" applyAlignment="1">
      <alignment horizontal="center"/>
    </xf>
    <xf numFmtId="0" fontId="58" fillId="0" borderId="0" xfId="0" quotePrefix="1" applyFont="1" applyFill="1" applyBorder="1" applyAlignment="1">
      <alignment horizontal="left"/>
    </xf>
    <xf numFmtId="0" fontId="0" fillId="0" borderId="0" xfId="0" applyBorder="1" applyAlignment="1"/>
    <xf numFmtId="0" fontId="37" fillId="0" borderId="0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center" vertical="center"/>
    </xf>
    <xf numFmtId="0" fontId="41" fillId="0" borderId="2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26" fillId="34" borderId="22" xfId="0" applyFont="1" applyFill="1" applyBorder="1" applyAlignment="1">
      <alignment horizontal="right" vertical="center" wrapText="1"/>
    </xf>
    <xf numFmtId="0" fontId="26" fillId="34" borderId="23" xfId="0" applyFont="1" applyFill="1" applyBorder="1" applyAlignment="1">
      <alignment horizontal="right" vertical="center" wrapText="1"/>
    </xf>
    <xf numFmtId="0" fontId="26" fillId="34" borderId="24" xfId="0" applyFont="1" applyFill="1" applyBorder="1" applyAlignment="1">
      <alignment horizontal="right" vertical="center" wrapText="1"/>
    </xf>
    <xf numFmtId="0" fontId="26" fillId="34" borderId="25" xfId="0" applyFont="1" applyFill="1" applyBorder="1" applyAlignment="1">
      <alignment horizontal="right" vertical="center" wrapText="1"/>
    </xf>
    <xf numFmtId="0" fontId="26" fillId="34" borderId="0" xfId="0" applyFont="1" applyFill="1" applyBorder="1" applyAlignment="1">
      <alignment horizontal="right" vertical="center" wrapText="1"/>
    </xf>
    <xf numFmtId="0" fontId="26" fillId="34" borderId="26" xfId="0" applyFont="1" applyFill="1" applyBorder="1" applyAlignment="1">
      <alignment horizontal="right" vertical="center" wrapText="1"/>
    </xf>
    <xf numFmtId="0" fontId="26" fillId="34" borderId="27" xfId="0" applyFont="1" applyFill="1" applyBorder="1" applyAlignment="1">
      <alignment horizontal="right" vertical="center" wrapText="1"/>
    </xf>
    <xf numFmtId="0" fontId="26" fillId="34" borderId="28" xfId="0" applyFont="1" applyFill="1" applyBorder="1" applyAlignment="1">
      <alignment horizontal="right" vertical="center" wrapText="1"/>
    </xf>
    <xf numFmtId="0" fontId="26" fillId="34" borderId="29" xfId="0" applyFont="1" applyFill="1" applyBorder="1" applyAlignment="1">
      <alignment horizontal="right" vertical="center" wrapText="1"/>
    </xf>
    <xf numFmtId="0" fontId="27" fillId="34" borderId="22" xfId="0" applyFont="1" applyFill="1" applyBorder="1" applyAlignment="1">
      <alignment horizontal="center" vertical="top" wrapText="1"/>
    </xf>
    <xf numFmtId="0" fontId="27" fillId="34" borderId="24" xfId="0" applyFont="1" applyFill="1" applyBorder="1" applyAlignment="1">
      <alignment horizontal="center" vertical="top" wrapText="1"/>
    </xf>
    <xf numFmtId="0" fontId="27" fillId="34" borderId="25" xfId="0" applyFont="1" applyFill="1" applyBorder="1" applyAlignment="1">
      <alignment horizontal="center" vertical="top" wrapText="1"/>
    </xf>
    <xf numFmtId="0" fontId="27" fillId="34" borderId="26" xfId="0" applyFont="1" applyFill="1" applyBorder="1" applyAlignment="1">
      <alignment horizontal="center" vertical="top" wrapText="1"/>
    </xf>
    <xf numFmtId="0" fontId="27" fillId="34" borderId="27" xfId="0" applyFont="1" applyFill="1" applyBorder="1" applyAlignment="1">
      <alignment horizontal="center" vertical="top" wrapText="1"/>
    </xf>
    <xf numFmtId="0" fontId="27" fillId="34" borderId="29" xfId="0" applyFont="1" applyFill="1" applyBorder="1" applyAlignment="1">
      <alignment horizontal="center" vertical="top" wrapText="1"/>
    </xf>
  </cellXfs>
  <cellStyles count="59">
    <cellStyle name="20% - Colore 1" xfId="1" builtinId="30" customBuiltin="1"/>
    <cellStyle name="20% - Colore 1 2" xfId="46" xr:uid="{00000000-0005-0000-0000-000001000000}"/>
    <cellStyle name="20% - Colore 2" xfId="2" builtinId="34" customBuiltin="1"/>
    <cellStyle name="20% - Colore 2 2" xfId="48" xr:uid="{00000000-0005-0000-0000-000003000000}"/>
    <cellStyle name="20% - Colore 3" xfId="3" builtinId="38" customBuiltin="1"/>
    <cellStyle name="20% - Colore 3 2" xfId="50" xr:uid="{00000000-0005-0000-0000-000005000000}"/>
    <cellStyle name="20% - Colore 4" xfId="4" builtinId="42" customBuiltin="1"/>
    <cellStyle name="20% - Colore 4 2" xfId="52" xr:uid="{00000000-0005-0000-0000-000007000000}"/>
    <cellStyle name="20% - Colore 5" xfId="5" builtinId="46" customBuiltin="1"/>
    <cellStyle name="20% - Colore 5 2" xfId="54" xr:uid="{00000000-0005-0000-0000-000009000000}"/>
    <cellStyle name="20% - Colore 6" xfId="6" builtinId="50" customBuiltin="1"/>
    <cellStyle name="20% - Colore 6 2" xfId="56" xr:uid="{00000000-0005-0000-0000-00000B000000}"/>
    <cellStyle name="40% - Colore 1" xfId="7" builtinId="31" customBuiltin="1"/>
    <cellStyle name="40% - Colore 1 2" xfId="47" xr:uid="{00000000-0005-0000-0000-00000D000000}"/>
    <cellStyle name="40% - Colore 2" xfId="8" builtinId="35" customBuiltin="1"/>
    <cellStyle name="40% - Colore 2 2" xfId="49" xr:uid="{00000000-0005-0000-0000-00000F000000}"/>
    <cellStyle name="40% - Colore 3" xfId="9" builtinId="39" customBuiltin="1"/>
    <cellStyle name="40% - Colore 3 2" xfId="51" xr:uid="{00000000-0005-0000-0000-000011000000}"/>
    <cellStyle name="40% - Colore 4" xfId="10" builtinId="43" customBuiltin="1"/>
    <cellStyle name="40% - Colore 4 2" xfId="53" xr:uid="{00000000-0005-0000-0000-000013000000}"/>
    <cellStyle name="40% - Colore 5" xfId="11" builtinId="47" customBuiltin="1"/>
    <cellStyle name="40% - Colore 5 2" xfId="55" xr:uid="{00000000-0005-0000-0000-000015000000}"/>
    <cellStyle name="40% - Colore 6" xfId="12" builtinId="51" customBuiltin="1"/>
    <cellStyle name="40% - Colore 6 2" xfId="57" xr:uid="{00000000-0005-0000-0000-000017000000}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43" builtinId="3"/>
    <cellStyle name="Neutrale" xfId="29" builtinId="28" customBuiltin="1"/>
    <cellStyle name="Normale" xfId="0" builtinId="0" customBuiltin="1"/>
    <cellStyle name="Normale 2" xfId="30" xr:uid="{00000000-0005-0000-0000-00002B000000}"/>
    <cellStyle name="Normale 3" xfId="44" xr:uid="{00000000-0005-0000-0000-00002C000000}"/>
    <cellStyle name="Nota 2" xfId="31" xr:uid="{00000000-0005-0000-0000-00002D000000}"/>
    <cellStyle name="Nota 3" xfId="45" xr:uid="{00000000-0005-0000-0000-00002E000000}"/>
    <cellStyle name="Output" xfId="32" builtinId="21" customBuiltin="1"/>
    <cellStyle name="Percentuale" xfId="58" builtinId="5"/>
    <cellStyle name="Testo avviso" xfId="33" builtinId="11" customBuiltin="1"/>
    <cellStyle name="Testo descrittivo" xfId="34" builtinId="53" customBuiltin="1"/>
    <cellStyle name="Titolo" xfId="35" builtinId="15" customBuiltin="1"/>
    <cellStyle name="Titolo 1" xfId="36" builtinId="16" customBuiltin="1"/>
    <cellStyle name="Titolo 2" xfId="37" builtinId="17" customBuiltin="1"/>
    <cellStyle name="Titolo 3" xfId="38" builtinId="18" customBuiltin="1"/>
    <cellStyle name="Titolo 4" xfId="39" builtinId="19" customBuiltin="1"/>
    <cellStyle name="Totale" xfId="40" builtinId="25" customBuiltin="1"/>
    <cellStyle name="Valore non valido" xfId="41" builtinId="27" customBuiltin="1"/>
    <cellStyle name="Valore valido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://dativ7a.istat.it/" TargetMode="External"/><Relationship Id="rId2" Type="http://schemas.openxmlformats.org/officeDocument/2006/relationships/hyperlink" Target="http://dati.istat.it/OECDStat_Metadata/ShowMetadata.ashx?Dataset=DCSC_TRAMERCIS1&amp;ShowOnWeb=true&amp;Lang=it" TargetMode="External"/><Relationship Id="rId1" Type="http://schemas.openxmlformats.org/officeDocument/2006/relationships/hyperlink" Target="http://dati5.istat.it/OECDStat_Metadata/ShowMetadata.ashx?Dataset=DCSC_TRAMERCIS1&amp;ShowOnWeb=true&amp;Lang=fr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dativ7a.istat.it/index.aspx?DatasetCode=DCSC_TRAMERCIS1" TargetMode="External"/><Relationship Id="rId1" Type="http://schemas.openxmlformats.org/officeDocument/2006/relationships/hyperlink" Target="http://dati5.istat.it/OECDStat_Metadata/ShowMetadata.ashx?Dataset=DCSC_TRAMERCIS1&amp;ShowOnWeb=true&amp;Lang=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SC_TRAMERCIS2&amp;ShowOnWeb=true&amp;Lang=it" TargetMode="External"/><Relationship Id="rId2" Type="http://schemas.openxmlformats.org/officeDocument/2006/relationships/hyperlink" Target="http://dati.istat.it/OECDStat_Metadata/ShowMetadata.ashx?Dataset=DCSC_TRAMERCIS2&amp;ShowOnWeb=true&amp;Lang=it" TargetMode="External"/><Relationship Id="rId1" Type="http://schemas.openxmlformats.org/officeDocument/2006/relationships/hyperlink" Target="http://dati5.istat.it/OECDStat_Metadata/ShowMetadata.ashx?Dataset=DCSC_TRAMERCIS2&amp;ShowOnWeb=true&amp;Lang=fr" TargetMode="External"/><Relationship Id="rId4" Type="http://schemas.openxmlformats.org/officeDocument/2006/relationships/hyperlink" Target="http://dativ7a.istat.it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dativ7a.istat.it/index.aspx?DatasetCode=DCSC_TRAMERCIS1" TargetMode="External"/><Relationship Id="rId3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7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2" Type="http://schemas.openxmlformats.org/officeDocument/2006/relationships/hyperlink" Target="http://dati.istat.it/OECDStat_Metadata/ShowMetadata.ashx?Dataset=DCSC_TRAMERCIS1&amp;Coords=%5bLUNGHEZZA%5d.%5bKM_UN_50%5d&amp;ShowOnWeb=true&amp;Lang=it" TargetMode="External"/><Relationship Id="rId1" Type="http://schemas.openxmlformats.org/officeDocument/2006/relationships/hyperlink" Target="http://dati.istat.it/OECDStat_Metadata/ShowMetadata.ashx?Dataset=DCSC_TRAMERCIS1&amp;ShowOnWeb=true&amp;Lang=it" TargetMode="External"/><Relationship Id="rId6" Type="http://schemas.openxmlformats.org/officeDocument/2006/relationships/hyperlink" Target="http://dati.istat.it/OECDStat_Metadata/ShowMetadata.ashx?Dataset=DCSC_TRAMERCIS1&amp;Coords=%5bLUNGHEZZA%5d.%5bKM_UN_50%5d&amp;ShowOnWeb=true&amp;Lang=it" TargetMode="External"/><Relationship Id="rId5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4" Type="http://schemas.openxmlformats.org/officeDocument/2006/relationships/hyperlink" Target="http://dati.istat.it/OECDStat_Metadata/ShowMetadata.ashx?Dataset=DCSC_TRAMERCIS1&amp;Coords=%5bLUNGHEZZA%5d.%5bKM_UN_50%5d&amp;ShowOnWeb=true&amp;Lang=i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ti5.istat.it/OECDStat_Metadata/ShowMetadata.ashx?Dataset=DCSC_TRAMERCIS1&amp;Coords=%5bLUNGHEZZA%5d.%5bKM_GE_50%5d&amp;ShowOnWeb=true&amp;Lang=fr" TargetMode="External"/><Relationship Id="rId2" Type="http://schemas.openxmlformats.org/officeDocument/2006/relationships/hyperlink" Target="http://dati5.istat.it/OECDStat_Metadata/ShowMetadata.ashx?Dataset=DCSC_TRAMERCIS1&amp;Coords=%5bLUNGHEZZA%5d.%5bKM_UN_50%5d&amp;ShowOnWeb=true&amp;Lang=fr" TargetMode="External"/><Relationship Id="rId1" Type="http://schemas.openxmlformats.org/officeDocument/2006/relationships/hyperlink" Target="http://dati5.istat.it/OECDStat_Metadata/ShowMetadata.ashx?Dataset=DCSC_TRAMERCIS1&amp;ShowOnWeb=true&amp;Lang=fr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dativ7a.istat.it/index.aspx?DatasetCode=DCSC_TRAMERCIS1" TargetMode="External"/><Relationship Id="rId3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7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2" Type="http://schemas.openxmlformats.org/officeDocument/2006/relationships/hyperlink" Target="http://dati.istat.it/OECDStat_Metadata/ShowMetadata.ashx?Dataset=DCSC_TRAMERCIS1&amp;Coords=%5bLUNGHEZZA%5d.%5bKM_UN_50%5d&amp;ShowOnWeb=true&amp;Lang=it" TargetMode="External"/><Relationship Id="rId1" Type="http://schemas.openxmlformats.org/officeDocument/2006/relationships/hyperlink" Target="http://dati.istat.it/OECDStat_Metadata/ShowMetadata.ashx?Dataset=DCSC_TRAMERCIS1&amp;ShowOnWeb=true&amp;Lang=it" TargetMode="External"/><Relationship Id="rId6" Type="http://schemas.openxmlformats.org/officeDocument/2006/relationships/hyperlink" Target="http://dati.istat.it/OECDStat_Metadata/ShowMetadata.ashx?Dataset=DCSC_TRAMERCIS1&amp;Coords=%5bLUNGHEZZA%5d.%5bKM_UN_50%5d&amp;ShowOnWeb=true&amp;Lang=it" TargetMode="External"/><Relationship Id="rId5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4" Type="http://schemas.openxmlformats.org/officeDocument/2006/relationships/hyperlink" Target="http://dati.istat.it/OECDStat_Metadata/ShowMetadata.ashx?Dataset=DCSC_TRAMERCIS1&amp;Coords=%5bLUNGHEZZA%5d.%5bKM_UN_50%5d&amp;ShowOnWeb=true&amp;Lang=it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47"/>
  <sheetViews>
    <sheetView tabSelected="1" zoomScaleNormal="100" workbookViewId="0">
      <selection sqref="A1:M1"/>
    </sheetView>
  </sheetViews>
  <sheetFormatPr defaultColWidth="8.85546875" defaultRowHeight="12.75" x14ac:dyDescent="0.2"/>
  <cols>
    <col min="1" max="1" width="16.42578125" style="25" customWidth="1"/>
    <col min="2" max="2" width="14.5703125" style="25" customWidth="1"/>
    <col min="3" max="3" width="12.42578125" style="25" customWidth="1"/>
    <col min="4" max="4" width="8.85546875" style="25" customWidth="1"/>
    <col min="5" max="5" width="2.42578125" style="25" customWidth="1"/>
    <col min="6" max="6" width="14.5703125" style="25" customWidth="1"/>
    <col min="7" max="7" width="13.5703125" style="25" customWidth="1"/>
    <col min="8" max="8" width="8.85546875" style="25" customWidth="1"/>
    <col min="9" max="9" width="2.42578125" style="25" customWidth="1"/>
    <col min="10" max="10" width="14.5703125" style="25" customWidth="1"/>
    <col min="11" max="11" width="13.42578125" style="25" customWidth="1"/>
    <col min="12" max="13" width="8.85546875" style="25" customWidth="1"/>
    <col min="14" max="16384" width="8.85546875" style="25"/>
  </cols>
  <sheetData>
    <row r="1" spans="1:14" ht="18.75" x14ac:dyDescent="0.2">
      <c r="A1" s="191" t="s">
        <v>217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</row>
    <row r="2" spans="1:14" ht="18" customHeight="1" x14ac:dyDescent="0.2">
      <c r="B2" s="26"/>
      <c r="C2" s="26"/>
      <c r="D2" s="26"/>
      <c r="E2" s="27"/>
      <c r="F2" s="26"/>
      <c r="G2" s="26"/>
      <c r="H2" s="26"/>
      <c r="I2" s="28"/>
    </row>
    <row r="3" spans="1:14" ht="28.5" customHeight="1" x14ac:dyDescent="0.2">
      <c r="A3" s="194" t="s">
        <v>0</v>
      </c>
      <c r="B3" s="193" t="s">
        <v>1</v>
      </c>
      <c r="C3" s="193"/>
      <c r="D3" s="193"/>
      <c r="F3" s="193" t="s">
        <v>2</v>
      </c>
      <c r="G3" s="193"/>
      <c r="H3" s="193"/>
      <c r="I3" s="29"/>
      <c r="J3" s="193" t="s">
        <v>3</v>
      </c>
      <c r="K3" s="193"/>
      <c r="L3" s="193"/>
    </row>
    <row r="4" spans="1:14" x14ac:dyDescent="0.2">
      <c r="A4" s="195"/>
      <c r="B4" s="30" t="s">
        <v>52</v>
      </c>
      <c r="C4" s="30" t="s">
        <v>90</v>
      </c>
      <c r="D4" s="30" t="s">
        <v>91</v>
      </c>
      <c r="E4" s="28"/>
      <c r="F4" s="30" t="s">
        <v>52</v>
      </c>
      <c r="G4" s="30" t="s">
        <v>90</v>
      </c>
      <c r="H4" s="30" t="s">
        <v>91</v>
      </c>
      <c r="I4" s="31"/>
      <c r="J4" s="30" t="s">
        <v>52</v>
      </c>
      <c r="K4" s="30" t="s">
        <v>90</v>
      </c>
      <c r="L4" s="30" t="s">
        <v>91</v>
      </c>
    </row>
    <row r="5" spans="1:14" x14ac:dyDescent="0.2">
      <c r="A5" s="25" t="s">
        <v>4</v>
      </c>
    </row>
    <row r="6" spans="1:14" x14ac:dyDescent="0.2">
      <c r="A6" s="192" t="s">
        <v>5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</row>
    <row r="7" spans="1:14" x14ac:dyDescent="0.2">
      <c r="F7" s="32"/>
    </row>
    <row r="8" spans="1:14" x14ac:dyDescent="0.2">
      <c r="A8" s="25" t="s">
        <v>40</v>
      </c>
      <c r="B8" s="32">
        <f>'Dati ISTAT di supporto'!K9</f>
        <v>106823771</v>
      </c>
      <c r="C8" s="32">
        <f>'Dati ISTAT di supporto'!M9</f>
        <v>1908428</v>
      </c>
      <c r="D8" s="32">
        <f>'Dati ISTAT di supporto'!O9</f>
        <v>17.87</v>
      </c>
      <c r="E8" s="32"/>
      <c r="F8" s="32">
        <f>'Dati ISTAT di supporto'!Q9</f>
        <v>292120968</v>
      </c>
      <c r="G8" s="32">
        <f>'Dati ISTAT di supporto'!S9</f>
        <v>6163164</v>
      </c>
      <c r="H8" s="32">
        <f>'Dati ISTAT di supporto'!U9</f>
        <v>21.1</v>
      </c>
      <c r="I8" s="32"/>
      <c r="J8" s="32">
        <f>B8+F8</f>
        <v>398944739</v>
      </c>
      <c r="K8" s="32">
        <f>C8+G8</f>
        <v>8071592</v>
      </c>
      <c r="L8" s="32">
        <f>K8/J8*1000</f>
        <v>20.232356040669583</v>
      </c>
      <c r="N8" s="25" t="s">
        <v>180</v>
      </c>
    </row>
    <row r="9" spans="1:14" x14ac:dyDescent="0.2">
      <c r="A9" s="25" t="s">
        <v>41</v>
      </c>
      <c r="B9" s="32">
        <f>'Dati ISTAT di supporto'!K10</f>
        <v>21216717</v>
      </c>
      <c r="C9" s="32">
        <f>'Dati ISTAT di supporto'!M10</f>
        <v>1460606</v>
      </c>
      <c r="D9" s="32">
        <f>'Dati ISTAT di supporto'!O10</f>
        <v>68.84</v>
      </c>
      <c r="E9" s="32"/>
      <c r="F9" s="32">
        <f>'Dati ISTAT di supporto'!Q10</f>
        <v>147962375</v>
      </c>
      <c r="G9" s="32">
        <f>'Dati ISTAT di supporto'!S10</f>
        <v>10581083</v>
      </c>
      <c r="H9" s="32">
        <f>'Dati ISTAT di supporto'!U10</f>
        <v>71.510000000000005</v>
      </c>
      <c r="I9" s="32"/>
      <c r="J9" s="32">
        <f t="shared" ref="J9:K15" si="0">B9+F9</f>
        <v>169179092</v>
      </c>
      <c r="K9" s="32">
        <f t="shared" si="0"/>
        <v>12041689</v>
      </c>
      <c r="L9" s="32">
        <f t="shared" ref="L9:L17" si="1">K9/J9*1000</f>
        <v>71.177170048885245</v>
      </c>
    </row>
    <row r="10" spans="1:14" x14ac:dyDescent="0.2">
      <c r="A10" s="25" t="s">
        <v>42</v>
      </c>
      <c r="B10" s="32">
        <f>'Dati ISTAT di supporto'!K11</f>
        <v>8914223</v>
      </c>
      <c r="C10" s="32">
        <f>'Dati ISTAT di supporto'!M11</f>
        <v>1067661</v>
      </c>
      <c r="D10" s="32">
        <f>'Dati ISTAT di supporto'!O11</f>
        <v>119.77</v>
      </c>
      <c r="E10" s="32"/>
      <c r="F10" s="32">
        <f>'Dati ISTAT di supporto'!Q11</f>
        <v>93963931</v>
      </c>
      <c r="G10" s="32">
        <f>'Dati ISTAT di supporto'!S11</f>
        <v>11517698</v>
      </c>
      <c r="H10" s="32">
        <f>'Dati ISTAT di supporto'!U11</f>
        <v>122.58</v>
      </c>
      <c r="I10" s="32"/>
      <c r="J10" s="32">
        <f t="shared" si="0"/>
        <v>102878154</v>
      </c>
      <c r="K10" s="32">
        <f t="shared" si="0"/>
        <v>12585359</v>
      </c>
      <c r="L10" s="32">
        <f t="shared" si="1"/>
        <v>122.33266743880338</v>
      </c>
    </row>
    <row r="11" spans="1:14" x14ac:dyDescent="0.2">
      <c r="A11" s="25" t="s">
        <v>43</v>
      </c>
      <c r="B11" s="32">
        <f>'Dati ISTAT di supporto'!K12</f>
        <v>4037756</v>
      </c>
      <c r="C11" s="32">
        <f>'Dati ISTAT di supporto'!M12</f>
        <v>674711</v>
      </c>
      <c r="D11" s="32">
        <f>'Dati ISTAT di supporto'!O12</f>
        <v>167.1</v>
      </c>
      <c r="E11" s="32"/>
      <c r="F11" s="32">
        <f>'Dati ISTAT di supporto'!Q12</f>
        <v>75093014</v>
      </c>
      <c r="G11" s="32">
        <f>'Dati ISTAT di supporto'!S12</f>
        <v>12802892</v>
      </c>
      <c r="H11" s="32">
        <f>'Dati ISTAT di supporto'!U12</f>
        <v>170.49</v>
      </c>
      <c r="I11" s="32"/>
      <c r="J11" s="32">
        <f t="shared" si="0"/>
        <v>79130770</v>
      </c>
      <c r="K11" s="32">
        <f t="shared" si="0"/>
        <v>13477603</v>
      </c>
      <c r="L11" s="32">
        <f t="shared" si="1"/>
        <v>170.32063507027669</v>
      </c>
    </row>
    <row r="12" spans="1:14" x14ac:dyDescent="0.2">
      <c r="A12" s="25" t="s">
        <v>44</v>
      </c>
      <c r="B12" s="32">
        <f>'Dati ISTAT di supporto'!K13</f>
        <v>4042121</v>
      </c>
      <c r="C12" s="32">
        <f>'Dati ISTAT di supporto'!M13</f>
        <v>949655</v>
      </c>
      <c r="D12" s="32">
        <f>'Dati ISTAT di supporto'!O13</f>
        <v>234.94</v>
      </c>
      <c r="E12" s="32"/>
      <c r="F12" s="32">
        <f>'Dati ISTAT di supporto'!Q13</f>
        <v>94554450</v>
      </c>
      <c r="G12" s="32">
        <f>'Dati ISTAT di supporto'!S13</f>
        <v>22992064</v>
      </c>
      <c r="H12" s="32">
        <f>'Dati ISTAT di supporto'!U13</f>
        <v>243.16</v>
      </c>
      <c r="I12" s="32"/>
      <c r="J12" s="32">
        <f t="shared" si="0"/>
        <v>98596571</v>
      </c>
      <c r="K12" s="32">
        <f t="shared" si="0"/>
        <v>23941719</v>
      </c>
      <c r="L12" s="32">
        <f t="shared" si="1"/>
        <v>242.82506741537696</v>
      </c>
    </row>
    <row r="13" spans="1:14" x14ac:dyDescent="0.2">
      <c r="A13" s="25" t="s">
        <v>45</v>
      </c>
      <c r="B13" s="32">
        <f>'Dati ISTAT di supporto'!K14</f>
        <v>1210867</v>
      </c>
      <c r="C13" s="32">
        <f>'Dati ISTAT di supporto'!M14</f>
        <v>394848</v>
      </c>
      <c r="D13" s="32">
        <f>'Dati ISTAT di supporto'!O14</f>
        <v>326.08999999999997</v>
      </c>
      <c r="E13" s="32"/>
      <c r="F13" s="32">
        <f>'Dati ISTAT di supporto'!Q14</f>
        <v>43761688</v>
      </c>
      <c r="G13" s="32">
        <f>'Dati ISTAT di supporto'!S14</f>
        <v>14912674</v>
      </c>
      <c r="H13" s="32">
        <f>'Dati ISTAT di supporto'!U14</f>
        <v>340.77</v>
      </c>
      <c r="I13" s="32"/>
      <c r="J13" s="32">
        <f t="shared" si="0"/>
        <v>44972555</v>
      </c>
      <c r="K13" s="32">
        <f t="shared" si="0"/>
        <v>15307522</v>
      </c>
      <c r="L13" s="32">
        <f t="shared" si="1"/>
        <v>340.37474633140147</v>
      </c>
    </row>
    <row r="14" spans="1:14" x14ac:dyDescent="0.2">
      <c r="A14" s="25" t="s">
        <v>46</v>
      </c>
      <c r="B14" s="32">
        <f>'Dati ISTAT di supporto'!K15</f>
        <v>448320</v>
      </c>
      <c r="C14" s="32">
        <f>'Dati ISTAT di supporto'!M15</f>
        <v>194867</v>
      </c>
      <c r="D14" s="32">
        <f>'Dati ISTAT di supporto'!O15</f>
        <v>434.66</v>
      </c>
      <c r="E14" s="32"/>
      <c r="F14" s="32">
        <f>'Dati ISTAT di supporto'!Q15</f>
        <v>19686267</v>
      </c>
      <c r="G14" s="32">
        <f>'Dati ISTAT di supporto'!S15</f>
        <v>8778921</v>
      </c>
      <c r="H14" s="32">
        <f>'Dati ISTAT di supporto'!U15</f>
        <v>445.94</v>
      </c>
      <c r="I14" s="32"/>
      <c r="J14" s="32">
        <f t="shared" si="0"/>
        <v>20134587</v>
      </c>
      <c r="K14" s="32">
        <f t="shared" si="0"/>
        <v>8973788</v>
      </c>
      <c r="L14" s="32">
        <f t="shared" si="1"/>
        <v>445.69019468837377</v>
      </c>
    </row>
    <row r="15" spans="1:14" x14ac:dyDescent="0.2">
      <c r="A15" s="25" t="s">
        <v>47</v>
      </c>
      <c r="B15" s="32">
        <f>'Dati ISTAT di supporto'!K16</f>
        <v>445247</v>
      </c>
      <c r="C15" s="32">
        <f>'Dati ISTAT di supporto'!M16</f>
        <v>304809</v>
      </c>
      <c r="D15" s="32">
        <f>'Dati ISTAT di supporto'!O16</f>
        <v>684.58</v>
      </c>
      <c r="E15" s="33"/>
      <c r="F15" s="32">
        <f>'Dati ISTAT di supporto'!Q16</f>
        <v>39432172</v>
      </c>
      <c r="G15" s="32">
        <f>'Dati ISTAT di supporto'!S16</f>
        <v>27784714</v>
      </c>
      <c r="H15" s="32">
        <f>'Dati ISTAT di supporto'!U16</f>
        <v>704.62</v>
      </c>
      <c r="I15" s="33"/>
      <c r="J15" s="32">
        <f t="shared" si="0"/>
        <v>39877419</v>
      </c>
      <c r="K15" s="32">
        <f t="shared" si="0"/>
        <v>28089523</v>
      </c>
      <c r="L15" s="32">
        <f t="shared" si="1"/>
        <v>704.39671634716387</v>
      </c>
    </row>
    <row r="16" spans="1:14" ht="13.7" customHeight="1" x14ac:dyDescent="0.2">
      <c r="A16" s="26"/>
      <c r="B16" s="34"/>
      <c r="C16" s="34"/>
      <c r="D16" s="34"/>
      <c r="E16" s="35"/>
      <c r="F16" s="34"/>
      <c r="G16" s="34"/>
      <c r="H16" s="34"/>
      <c r="I16" s="34"/>
      <c r="J16" s="34"/>
      <c r="K16" s="34"/>
      <c r="L16" s="32"/>
    </row>
    <row r="17" spans="1:12" x14ac:dyDescent="0.2">
      <c r="A17" s="36" t="s">
        <v>3</v>
      </c>
      <c r="B17" s="37">
        <f>SUM(B8:B15)</f>
        <v>147139022</v>
      </c>
      <c r="C17" s="37">
        <f>SUM(C8:C15)</f>
        <v>6955585</v>
      </c>
      <c r="D17" s="37">
        <f>C17/B17*1000</f>
        <v>47.272198125661049</v>
      </c>
      <c r="E17" s="35"/>
      <c r="F17" s="37">
        <f>SUM(F8:F15)</f>
        <v>806574865</v>
      </c>
      <c r="G17" s="37">
        <f>SUM(G8:G15)</f>
        <v>115533210</v>
      </c>
      <c r="H17" s="37">
        <f>G17/F17*1000</f>
        <v>143.23928876707558</v>
      </c>
      <c r="I17" s="37"/>
      <c r="J17" s="37">
        <f>SUM(J8:J15)</f>
        <v>953713887</v>
      </c>
      <c r="K17" s="37">
        <f>SUM(K8:K15)</f>
        <v>122488795</v>
      </c>
      <c r="L17" s="37">
        <f t="shared" si="1"/>
        <v>128.43348164437495</v>
      </c>
    </row>
    <row r="18" spans="1:12" ht="13.5" x14ac:dyDescent="0.2">
      <c r="A18" s="38"/>
      <c r="B18" s="39"/>
      <c r="C18" s="39"/>
      <c r="D18" s="40"/>
      <c r="E18" s="41"/>
      <c r="F18" s="39"/>
      <c r="G18" s="39"/>
      <c r="H18" s="40"/>
      <c r="I18" s="39"/>
      <c r="J18" s="39"/>
      <c r="K18" s="39"/>
      <c r="L18" s="40"/>
    </row>
    <row r="19" spans="1:12" x14ac:dyDescent="0.2">
      <c r="A19" s="192" t="s">
        <v>6</v>
      </c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</row>
    <row r="20" spans="1:12" x14ac:dyDescent="0.2">
      <c r="D20" s="42"/>
    </row>
    <row r="21" spans="1:12" x14ac:dyDescent="0.2">
      <c r="A21" s="25" t="s">
        <v>40</v>
      </c>
      <c r="B21" s="32">
        <f>'Dati ISTAT di supporto'!K19</f>
        <v>272885</v>
      </c>
      <c r="C21" s="32">
        <f>'Dati ISTAT di supporto'!M19</f>
        <v>5773</v>
      </c>
      <c r="D21" s="32">
        <f>'Dati ISTAT di supporto'!O19</f>
        <v>21.16</v>
      </c>
      <c r="E21" s="32"/>
      <c r="F21" s="32">
        <f>'Dati ISTAT di supporto'!Q19</f>
        <v>692124</v>
      </c>
      <c r="G21" s="32">
        <f>'Dati ISTAT di supporto'!S19</f>
        <v>19194</v>
      </c>
      <c r="H21" s="32">
        <f>'Dati ISTAT di supporto'!U19</f>
        <v>27.73</v>
      </c>
      <c r="I21" s="32"/>
      <c r="J21" s="32">
        <f>B21+F21</f>
        <v>965009</v>
      </c>
      <c r="K21" s="32">
        <f>C21+G21</f>
        <v>24967</v>
      </c>
      <c r="L21" s="32">
        <f>K21/J21*1000</f>
        <v>25.872297564064169</v>
      </c>
    </row>
    <row r="22" spans="1:12" x14ac:dyDescent="0.2">
      <c r="A22" s="25" t="s">
        <v>41</v>
      </c>
      <c r="B22" s="32">
        <f>'Dati ISTAT di supporto'!K20</f>
        <v>231724</v>
      </c>
      <c r="C22" s="32">
        <f>'Dati ISTAT di supporto'!M20</f>
        <v>16623</v>
      </c>
      <c r="D22" s="32">
        <f>'Dati ISTAT di supporto'!O20</f>
        <v>71.739999999999995</v>
      </c>
      <c r="E22" s="32"/>
      <c r="F22" s="32">
        <f>'Dati ISTAT di supporto'!Q20</f>
        <v>1355509</v>
      </c>
      <c r="G22" s="32">
        <f>'Dati ISTAT di supporto'!S20</f>
        <v>104502</v>
      </c>
      <c r="H22" s="32">
        <f>'Dati ISTAT di supporto'!U20</f>
        <v>77.09</v>
      </c>
      <c r="I22" s="32"/>
      <c r="J22" s="32">
        <f t="shared" ref="J22:J28" si="2">B22+F22</f>
        <v>1587233</v>
      </c>
      <c r="K22" s="32">
        <f t="shared" ref="K22:K28" si="3">C22+G22</f>
        <v>121125</v>
      </c>
      <c r="L22" s="32">
        <f t="shared" ref="L22:L30" si="4">K22/J22*1000</f>
        <v>76.312047443570037</v>
      </c>
    </row>
    <row r="23" spans="1:12" x14ac:dyDescent="0.2">
      <c r="A23" s="25" t="s">
        <v>42</v>
      </c>
      <c r="B23" s="32">
        <f>'Dati ISTAT di supporto'!K21</f>
        <v>26270</v>
      </c>
      <c r="C23" s="32">
        <f>'Dati ISTAT di supporto'!M21</f>
        <v>3587</v>
      </c>
      <c r="D23" s="32">
        <f>'Dati ISTAT di supporto'!O21</f>
        <v>136.55000000000001</v>
      </c>
      <c r="E23" s="32"/>
      <c r="F23" s="32">
        <f>'Dati ISTAT di supporto'!Q21</f>
        <v>982888</v>
      </c>
      <c r="G23" s="32">
        <f>'Dati ISTAT di supporto'!S21</f>
        <v>122732</v>
      </c>
      <c r="H23" s="32">
        <f>'Dati ISTAT di supporto'!U21</f>
        <v>124.87</v>
      </c>
      <c r="I23" s="32"/>
      <c r="J23" s="32">
        <f t="shared" si="2"/>
        <v>1009158</v>
      </c>
      <c r="K23" s="32">
        <f t="shared" si="3"/>
        <v>126319</v>
      </c>
      <c r="L23" s="32">
        <f t="shared" si="4"/>
        <v>125.17266870004498</v>
      </c>
    </row>
    <row r="24" spans="1:12" x14ac:dyDescent="0.2">
      <c r="A24" s="25" t="s">
        <v>43</v>
      </c>
      <c r="B24" s="32">
        <f>'Dati ISTAT di supporto'!K22</f>
        <v>75748</v>
      </c>
      <c r="C24" s="32">
        <f>'Dati ISTAT di supporto'!M22</f>
        <v>13053</v>
      </c>
      <c r="D24" s="32">
        <f>'Dati ISTAT di supporto'!O22</f>
        <v>172.32</v>
      </c>
      <c r="E24" s="32"/>
      <c r="F24" s="32">
        <f>'Dati ISTAT di supporto'!Q22</f>
        <v>1113467</v>
      </c>
      <c r="G24" s="32">
        <f>'Dati ISTAT di supporto'!S22</f>
        <v>201090</v>
      </c>
      <c r="H24" s="32">
        <f>'Dati ISTAT di supporto'!U22</f>
        <v>180.6</v>
      </c>
      <c r="I24" s="32"/>
      <c r="J24" s="32">
        <f t="shared" si="2"/>
        <v>1189215</v>
      </c>
      <c r="K24" s="32">
        <f t="shared" si="3"/>
        <v>214143</v>
      </c>
      <c r="L24" s="32">
        <f t="shared" si="4"/>
        <v>180.0708870977914</v>
      </c>
    </row>
    <row r="25" spans="1:12" x14ac:dyDescent="0.2">
      <c r="A25" s="25" t="s">
        <v>44</v>
      </c>
      <c r="B25" s="32">
        <f>'Dati ISTAT di supporto'!K23</f>
        <v>23912</v>
      </c>
      <c r="C25" s="32">
        <f>'Dati ISTAT di supporto'!M23</f>
        <v>5438</v>
      </c>
      <c r="D25" s="32">
        <f>'Dati ISTAT di supporto'!O23</f>
        <v>227.41</v>
      </c>
      <c r="E25" s="32"/>
      <c r="F25" s="32">
        <f>'Dati ISTAT di supporto'!Q23</f>
        <v>2216738</v>
      </c>
      <c r="G25" s="32">
        <f>'Dati ISTAT di supporto'!S23</f>
        <v>561484</v>
      </c>
      <c r="H25" s="32">
        <f>'Dati ISTAT di supporto'!U23</f>
        <v>253.29</v>
      </c>
      <c r="I25" s="32"/>
      <c r="J25" s="32">
        <f t="shared" si="2"/>
        <v>2240650</v>
      </c>
      <c r="K25" s="32">
        <f t="shared" si="3"/>
        <v>566922</v>
      </c>
      <c r="L25" s="32">
        <f t="shared" si="4"/>
        <v>253.01675852989086</v>
      </c>
    </row>
    <row r="26" spans="1:12" x14ac:dyDescent="0.2">
      <c r="A26" s="25" t="s">
        <v>45</v>
      </c>
      <c r="B26" s="32">
        <f>'Dati ISTAT di supporto'!K24</f>
        <v>73478</v>
      </c>
      <c r="C26" s="32">
        <f>'Dati ISTAT di supporto'!M24</f>
        <v>23607</v>
      </c>
      <c r="D26" s="32">
        <f>'Dati ISTAT di supporto'!O24</f>
        <v>321.27999999999997</v>
      </c>
      <c r="E26" s="32"/>
      <c r="F26" s="32">
        <f>'Dati ISTAT di supporto'!Q24</f>
        <v>2978097</v>
      </c>
      <c r="G26" s="32">
        <f>'Dati ISTAT di supporto'!S24</f>
        <v>1039973</v>
      </c>
      <c r="H26" s="32">
        <f>'Dati ISTAT di supporto'!U24</f>
        <v>349.21</v>
      </c>
      <c r="I26" s="32"/>
      <c r="J26" s="32">
        <f t="shared" si="2"/>
        <v>3051575</v>
      </c>
      <c r="K26" s="32">
        <f t="shared" si="3"/>
        <v>1063580</v>
      </c>
      <c r="L26" s="32">
        <f t="shared" si="4"/>
        <v>348.5347730270434</v>
      </c>
    </row>
    <row r="27" spans="1:12" x14ac:dyDescent="0.2">
      <c r="A27" s="25" t="s">
        <v>46</v>
      </c>
      <c r="B27" s="32">
        <f>'Dati ISTAT di supporto'!K25</f>
        <v>11407</v>
      </c>
      <c r="C27" s="32">
        <f>'Dati ISTAT di supporto'!M25</f>
        <v>5388</v>
      </c>
      <c r="D27" s="32">
        <f>'Dati ISTAT di supporto'!O25</f>
        <v>472.36</v>
      </c>
      <c r="E27" s="32"/>
      <c r="F27" s="32">
        <f>'Dati ISTAT di supporto'!Q25</f>
        <v>2390765</v>
      </c>
      <c r="G27" s="32">
        <f>'Dati ISTAT di supporto'!S25</f>
        <v>1083332</v>
      </c>
      <c r="H27" s="32">
        <f>'Dati ISTAT di supporto'!U25</f>
        <v>453.13</v>
      </c>
      <c r="I27" s="32"/>
      <c r="J27" s="32">
        <f t="shared" si="2"/>
        <v>2402172</v>
      </c>
      <c r="K27" s="32">
        <f t="shared" si="3"/>
        <v>1088720</v>
      </c>
      <c r="L27" s="32">
        <f t="shared" si="4"/>
        <v>453.22316636777049</v>
      </c>
    </row>
    <row r="28" spans="1:12" x14ac:dyDescent="0.2">
      <c r="A28" s="25" t="s">
        <v>47</v>
      </c>
      <c r="B28" s="32">
        <f>'Dati ISTAT di supporto'!K26</f>
        <v>48323</v>
      </c>
      <c r="C28" s="32">
        <f>'Dati ISTAT di supporto'!M26</f>
        <v>43994</v>
      </c>
      <c r="D28" s="32">
        <f>'Dati ISTAT di supporto'!O26</f>
        <v>910.42</v>
      </c>
      <c r="E28" s="33"/>
      <c r="F28" s="32">
        <f>'Dati ISTAT di supporto'!Q26</f>
        <v>12675339</v>
      </c>
      <c r="G28" s="32">
        <f>'Dati ISTAT di supporto'!S26</f>
        <v>12247667</v>
      </c>
      <c r="H28" s="32">
        <f>'Dati ISTAT di supporto'!U26</f>
        <v>966.26</v>
      </c>
      <c r="I28" s="33"/>
      <c r="J28" s="32">
        <f t="shared" si="2"/>
        <v>12723662</v>
      </c>
      <c r="K28" s="32">
        <f t="shared" si="3"/>
        <v>12291661</v>
      </c>
      <c r="L28" s="32">
        <f t="shared" si="4"/>
        <v>966.04743194215621</v>
      </c>
    </row>
    <row r="29" spans="1:12" ht="6" customHeight="1" x14ac:dyDescent="0.2">
      <c r="A29" s="26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1:12" x14ac:dyDescent="0.2">
      <c r="A30" s="36" t="s">
        <v>3</v>
      </c>
      <c r="B30" s="37">
        <f>SUM(B21:B28)</f>
        <v>763747</v>
      </c>
      <c r="C30" s="37">
        <f t="shared" ref="C30:K30" si="5">SUM(C21:C28)</f>
        <v>117463</v>
      </c>
      <c r="D30" s="37">
        <f>C30/B30*1000</f>
        <v>153.79831279206334</v>
      </c>
      <c r="E30" s="35"/>
      <c r="F30" s="37">
        <f t="shared" si="5"/>
        <v>24404927</v>
      </c>
      <c r="G30" s="37">
        <f t="shared" si="5"/>
        <v>15379974</v>
      </c>
      <c r="H30" s="37">
        <f>G30/F30*1000</f>
        <v>630.1995494598284</v>
      </c>
      <c r="I30" s="37"/>
      <c r="J30" s="37">
        <f t="shared" si="5"/>
        <v>25168674</v>
      </c>
      <c r="K30" s="37">
        <f t="shared" si="5"/>
        <v>15497437</v>
      </c>
      <c r="L30" s="37">
        <f t="shared" si="4"/>
        <v>615.74308602829058</v>
      </c>
    </row>
    <row r="31" spans="1:12" ht="13.5" x14ac:dyDescent="0.2">
      <c r="A31" s="38"/>
      <c r="B31" s="39"/>
      <c r="C31" s="39"/>
      <c r="D31" s="40"/>
      <c r="E31" s="41"/>
      <c r="F31" s="39"/>
      <c r="G31" s="39"/>
      <c r="H31" s="40"/>
      <c r="I31" s="39"/>
      <c r="J31" s="39"/>
      <c r="K31" s="39"/>
      <c r="L31" s="40"/>
    </row>
    <row r="32" spans="1:12" x14ac:dyDescent="0.2">
      <c r="A32" s="192" t="s">
        <v>7</v>
      </c>
      <c r="B32" s="192"/>
      <c r="C32" s="192"/>
      <c r="D32" s="192"/>
      <c r="E32" s="192"/>
      <c r="F32" s="192"/>
      <c r="G32" s="192"/>
      <c r="H32" s="192"/>
      <c r="I32" s="192"/>
      <c r="J32" s="192"/>
      <c r="K32" s="192"/>
      <c r="L32" s="192"/>
    </row>
    <row r="34" spans="1:12" x14ac:dyDescent="0.2">
      <c r="A34" s="25" t="s">
        <v>40</v>
      </c>
      <c r="B34" s="32">
        <f t="shared" ref="B34:C41" si="6">B21+B8</f>
        <v>107096656</v>
      </c>
      <c r="C34" s="32">
        <f t="shared" si="6"/>
        <v>1914201</v>
      </c>
      <c r="D34" s="32">
        <f>C34/B34*1000</f>
        <v>17.873583279761789</v>
      </c>
      <c r="E34" s="32"/>
      <c r="F34" s="32">
        <f t="shared" ref="F34:G41" si="7">F21+F8</f>
        <v>292813092</v>
      </c>
      <c r="G34" s="32">
        <f t="shared" si="7"/>
        <v>6182358</v>
      </c>
      <c r="H34" s="32">
        <f>G34/F34*1000</f>
        <v>21.113666597940231</v>
      </c>
      <c r="I34" s="32"/>
      <c r="J34" s="32">
        <f>B34+F34</f>
        <v>399909748</v>
      </c>
      <c r="K34" s="32">
        <f>C34+G34</f>
        <v>8096559</v>
      </c>
      <c r="L34" s="32">
        <f>K34/J34*1000</f>
        <v>20.245965597217701</v>
      </c>
    </row>
    <row r="35" spans="1:12" x14ac:dyDescent="0.2">
      <c r="A35" s="25" t="s">
        <v>41</v>
      </c>
      <c r="B35" s="32">
        <f t="shared" si="6"/>
        <v>21448441</v>
      </c>
      <c r="C35" s="32">
        <f t="shared" si="6"/>
        <v>1477229</v>
      </c>
      <c r="D35" s="32">
        <f t="shared" ref="D35:D41" si="8">C35/B35*1000</f>
        <v>68.873490618735417</v>
      </c>
      <c r="E35" s="32"/>
      <c r="F35" s="32">
        <f t="shared" si="7"/>
        <v>149317884</v>
      </c>
      <c r="G35" s="32">
        <f t="shared" si="7"/>
        <v>10685585</v>
      </c>
      <c r="H35" s="32">
        <f t="shared" ref="H35:H41" si="9">G35/F35*1000</f>
        <v>71.562660237001495</v>
      </c>
      <c r="I35" s="32"/>
      <c r="J35" s="32">
        <f t="shared" ref="J35:J41" si="10">B35+F35</f>
        <v>170766325</v>
      </c>
      <c r="K35" s="32">
        <f t="shared" ref="K35:K41" si="11">C35+G35</f>
        <v>12162814</v>
      </c>
      <c r="L35" s="32">
        <f t="shared" ref="L35:L41" si="12">K35/J35*1000</f>
        <v>71.224897531758671</v>
      </c>
    </row>
    <row r="36" spans="1:12" x14ac:dyDescent="0.2">
      <c r="A36" s="25" t="s">
        <v>42</v>
      </c>
      <c r="B36" s="32">
        <f t="shared" si="6"/>
        <v>8940493</v>
      </c>
      <c r="C36" s="32">
        <f t="shared" si="6"/>
        <v>1071248</v>
      </c>
      <c r="D36" s="32">
        <f t="shared" si="8"/>
        <v>119.81979069834293</v>
      </c>
      <c r="E36" s="32"/>
      <c r="F36" s="32">
        <f t="shared" si="7"/>
        <v>94946819</v>
      </c>
      <c r="G36" s="32">
        <f t="shared" si="7"/>
        <v>11640430</v>
      </c>
      <c r="H36" s="32">
        <f t="shared" si="9"/>
        <v>122.59947329041113</v>
      </c>
      <c r="I36" s="32"/>
      <c r="J36" s="32">
        <f t="shared" si="10"/>
        <v>103887312</v>
      </c>
      <c r="K36" s="32">
        <f t="shared" si="11"/>
        <v>12711678</v>
      </c>
      <c r="L36" s="32">
        <f t="shared" si="12"/>
        <v>122.36025511950872</v>
      </c>
    </row>
    <row r="37" spans="1:12" x14ac:dyDescent="0.2">
      <c r="A37" s="25" t="s">
        <v>43</v>
      </c>
      <c r="B37" s="32">
        <f t="shared" si="6"/>
        <v>4113504</v>
      </c>
      <c r="C37" s="32">
        <f t="shared" si="6"/>
        <v>687764</v>
      </c>
      <c r="D37" s="32">
        <f t="shared" si="8"/>
        <v>167.19662847052049</v>
      </c>
      <c r="E37" s="32"/>
      <c r="F37" s="32">
        <f t="shared" si="7"/>
        <v>76206481</v>
      </c>
      <c r="G37" s="32">
        <f t="shared" si="7"/>
        <v>13003982</v>
      </c>
      <c r="H37" s="32">
        <f t="shared" si="9"/>
        <v>170.64141828042159</v>
      </c>
      <c r="I37" s="32"/>
      <c r="J37" s="32">
        <f t="shared" si="10"/>
        <v>80319985</v>
      </c>
      <c r="K37" s="32">
        <f t="shared" si="11"/>
        <v>13691746</v>
      </c>
      <c r="L37" s="32">
        <f t="shared" si="12"/>
        <v>170.46499697428976</v>
      </c>
    </row>
    <row r="38" spans="1:12" x14ac:dyDescent="0.2">
      <c r="A38" s="25" t="s">
        <v>44</v>
      </c>
      <c r="B38" s="32">
        <f t="shared" si="6"/>
        <v>4066033</v>
      </c>
      <c r="C38" s="32">
        <f t="shared" si="6"/>
        <v>955093</v>
      </c>
      <c r="D38" s="32">
        <f t="shared" si="8"/>
        <v>234.8955357715985</v>
      </c>
      <c r="E38" s="32"/>
      <c r="F38" s="32">
        <f t="shared" si="7"/>
        <v>96771188</v>
      </c>
      <c r="G38" s="32">
        <f t="shared" si="7"/>
        <v>23553548</v>
      </c>
      <c r="H38" s="32">
        <f t="shared" si="9"/>
        <v>243.39422184214581</v>
      </c>
      <c r="I38" s="32"/>
      <c r="J38" s="32">
        <f t="shared" si="10"/>
        <v>100837221</v>
      </c>
      <c r="K38" s="32">
        <f t="shared" si="11"/>
        <v>24508641</v>
      </c>
      <c r="L38" s="32">
        <f t="shared" si="12"/>
        <v>243.05153153714937</v>
      </c>
    </row>
    <row r="39" spans="1:12" x14ac:dyDescent="0.2">
      <c r="A39" s="25" t="s">
        <v>45</v>
      </c>
      <c r="B39" s="32">
        <f t="shared" si="6"/>
        <v>1284345</v>
      </c>
      <c r="C39" s="32">
        <f t="shared" si="6"/>
        <v>418455</v>
      </c>
      <c r="D39" s="32">
        <f t="shared" si="8"/>
        <v>325.81198976910406</v>
      </c>
      <c r="E39" s="32"/>
      <c r="F39" s="32">
        <f t="shared" si="7"/>
        <v>46739785</v>
      </c>
      <c r="G39" s="32">
        <f t="shared" si="7"/>
        <v>15952647</v>
      </c>
      <c r="H39" s="32">
        <f t="shared" si="9"/>
        <v>341.30766754703728</v>
      </c>
      <c r="I39" s="32"/>
      <c r="J39" s="32">
        <f t="shared" si="10"/>
        <v>48024130</v>
      </c>
      <c r="K39" s="32">
        <f t="shared" si="11"/>
        <v>16371102</v>
      </c>
      <c r="L39" s="32">
        <f t="shared" si="12"/>
        <v>340.89325511987414</v>
      </c>
    </row>
    <row r="40" spans="1:12" x14ac:dyDescent="0.2">
      <c r="A40" s="25" t="s">
        <v>46</v>
      </c>
      <c r="B40" s="32">
        <f t="shared" si="6"/>
        <v>459727</v>
      </c>
      <c r="C40" s="32">
        <f t="shared" si="6"/>
        <v>200255</v>
      </c>
      <c r="D40" s="32">
        <f t="shared" si="8"/>
        <v>435.59547296547737</v>
      </c>
      <c r="E40" s="32"/>
      <c r="F40" s="32">
        <f t="shared" si="7"/>
        <v>22077032</v>
      </c>
      <c r="G40" s="32">
        <f t="shared" si="7"/>
        <v>9862253</v>
      </c>
      <c r="H40" s="32">
        <f t="shared" si="9"/>
        <v>446.72005729755705</v>
      </c>
      <c r="I40" s="32"/>
      <c r="J40" s="32">
        <f t="shared" si="10"/>
        <v>22536759</v>
      </c>
      <c r="K40" s="32">
        <f t="shared" si="11"/>
        <v>10062508</v>
      </c>
      <c r="L40" s="32">
        <f t="shared" si="12"/>
        <v>446.49312707297446</v>
      </c>
    </row>
    <row r="41" spans="1:12" x14ac:dyDescent="0.2">
      <c r="A41" s="25" t="s">
        <v>47</v>
      </c>
      <c r="B41" s="43">
        <f t="shared" si="6"/>
        <v>493570</v>
      </c>
      <c r="C41" s="43">
        <f t="shared" si="6"/>
        <v>348803</v>
      </c>
      <c r="D41" s="43">
        <f t="shared" si="8"/>
        <v>706.69408594525601</v>
      </c>
      <c r="E41" s="33"/>
      <c r="F41" s="43">
        <f t="shared" si="7"/>
        <v>52107511</v>
      </c>
      <c r="G41" s="43">
        <f t="shared" si="7"/>
        <v>40032381</v>
      </c>
      <c r="H41" s="43">
        <f t="shared" si="9"/>
        <v>768.26507794624843</v>
      </c>
      <c r="I41" s="33"/>
      <c r="J41" s="43">
        <f t="shared" si="10"/>
        <v>52601081</v>
      </c>
      <c r="K41" s="43">
        <f t="shared" si="11"/>
        <v>40381184</v>
      </c>
      <c r="L41" s="43">
        <f t="shared" si="12"/>
        <v>767.68734087423024</v>
      </c>
    </row>
    <row r="42" spans="1:12" ht="6" customHeight="1" x14ac:dyDescent="0.2">
      <c r="A42" s="26"/>
      <c r="B42" s="34"/>
      <c r="C42" s="34"/>
      <c r="D42" s="34"/>
      <c r="E42" s="35"/>
      <c r="F42" s="34"/>
      <c r="G42" s="34"/>
      <c r="H42" s="34"/>
      <c r="I42" s="34"/>
      <c r="J42" s="34"/>
      <c r="K42" s="34"/>
      <c r="L42" s="34"/>
    </row>
    <row r="43" spans="1:12" x14ac:dyDescent="0.2">
      <c r="A43" s="36" t="s">
        <v>3</v>
      </c>
      <c r="B43" s="37">
        <f>SUM(B34:B41)</f>
        <v>147902769</v>
      </c>
      <c r="C43" s="37">
        <f t="shared" ref="C43:K43" si="13">SUM(C34:C41)</f>
        <v>7073048</v>
      </c>
      <c r="D43" s="37">
        <f>C43/B43*1000</f>
        <v>47.822282488842383</v>
      </c>
      <c r="E43" s="37"/>
      <c r="F43" s="37">
        <f t="shared" si="13"/>
        <v>830979792</v>
      </c>
      <c r="G43" s="37">
        <f t="shared" si="13"/>
        <v>130913184</v>
      </c>
      <c r="H43" s="37">
        <f>G43/F43*1000</f>
        <v>157.54075521489938</v>
      </c>
      <c r="I43" s="37"/>
      <c r="J43" s="37">
        <f t="shared" si="13"/>
        <v>978882561</v>
      </c>
      <c r="K43" s="37">
        <f t="shared" si="13"/>
        <v>137986232</v>
      </c>
      <c r="L43" s="37">
        <f>K43/J43*1000</f>
        <v>140.96300975986026</v>
      </c>
    </row>
    <row r="44" spans="1:12" ht="13.5" x14ac:dyDescent="0.2">
      <c r="A44" s="44" t="s">
        <v>218</v>
      </c>
      <c r="B44" s="45"/>
    </row>
    <row r="45" spans="1:12" x14ac:dyDescent="0.2">
      <c r="A45" s="46" t="s">
        <v>177</v>
      </c>
      <c r="F45" s="47"/>
    </row>
    <row r="46" spans="1:12" x14ac:dyDescent="0.2">
      <c r="A46" s="48" t="s">
        <v>214</v>
      </c>
    </row>
    <row r="47" spans="1:12" x14ac:dyDescent="0.2">
      <c r="A47" s="49" t="s">
        <v>238</v>
      </c>
    </row>
  </sheetData>
  <mergeCells count="8">
    <mergeCell ref="A1:M1"/>
    <mergeCell ref="A32:L32"/>
    <mergeCell ref="A19:L19"/>
    <mergeCell ref="A6:L6"/>
    <mergeCell ref="B3:D3"/>
    <mergeCell ref="F3:H3"/>
    <mergeCell ref="J3:L3"/>
    <mergeCell ref="A3:A4"/>
  </mergeCells>
  <phoneticPr fontId="0" type="noConversion"/>
  <pageMargins left="0.23" right="0.15" top="0.25" bottom="0.19" header="0.5" footer="0.21"/>
  <pageSetup paperSize="9" scale="93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AI39"/>
  <sheetViews>
    <sheetView topLeftCell="A5" zoomScaleNormal="100" workbookViewId="0">
      <selection activeCell="R39" sqref="R39"/>
    </sheetView>
  </sheetViews>
  <sheetFormatPr defaultColWidth="9.140625" defaultRowHeight="12.75" x14ac:dyDescent="0.2"/>
  <cols>
    <col min="1" max="1" width="20.28515625" style="25" customWidth="1"/>
    <col min="2" max="2" width="7.42578125" style="25" customWidth="1"/>
    <col min="3" max="4" width="9.42578125" style="25" bestFit="1" customWidth="1"/>
    <col min="5" max="5" width="10.42578125" style="25" customWidth="1"/>
    <col min="6" max="6" width="12.140625" style="25" customWidth="1"/>
    <col min="7" max="7" width="10.28515625" style="25" customWidth="1"/>
    <col min="8" max="8" width="8.140625" style="25" customWidth="1"/>
    <col min="9" max="9" width="8.5703125" style="25" customWidth="1"/>
    <col min="10" max="10" width="9.42578125" style="25" customWidth="1"/>
    <col min="11" max="11" width="9" style="25" customWidth="1"/>
    <col min="12" max="12" width="8.85546875" style="25" customWidth="1"/>
    <col min="13" max="13" width="7.42578125" style="25" customWidth="1"/>
    <col min="14" max="14" width="8" style="25" customWidth="1"/>
    <col min="15" max="15" width="8.85546875" style="25" customWidth="1"/>
    <col min="16" max="16" width="8" style="25" customWidth="1"/>
    <col min="17" max="17" width="3.42578125" style="25" customWidth="1"/>
    <col min="18" max="18" width="24.42578125" style="25" customWidth="1"/>
    <col min="19" max="19" width="13.5703125" style="69" customWidth="1"/>
    <col min="20" max="23" width="8.5703125" style="25" customWidth="1"/>
    <col min="24" max="24" width="9.42578125" style="25" customWidth="1"/>
    <col min="25" max="25" width="8.5703125" style="25" customWidth="1"/>
    <col min="26" max="26" width="9" style="26" customWidth="1"/>
    <col min="27" max="27" width="9.42578125" style="26" customWidth="1"/>
    <col min="28" max="28" width="11.140625" style="26" customWidth="1"/>
    <col min="29" max="29" width="8.5703125" style="26" customWidth="1"/>
    <col min="30" max="30" width="7.42578125" style="26" customWidth="1"/>
    <col min="31" max="31" width="9.140625" style="26" bestFit="1" customWidth="1"/>
    <col min="32" max="16384" width="9.140625" style="25"/>
  </cols>
  <sheetData>
    <row r="1" spans="1:31" s="92" customFormat="1" ht="18.75" x14ac:dyDescent="0.2">
      <c r="A1" s="63" t="s">
        <v>223</v>
      </c>
      <c r="R1" s="64" t="s">
        <v>224</v>
      </c>
      <c r="S1" s="62"/>
      <c r="Z1" s="93"/>
      <c r="AA1" s="93"/>
      <c r="AB1" s="93"/>
      <c r="AC1" s="93"/>
      <c r="AD1" s="93"/>
      <c r="AE1" s="93"/>
    </row>
    <row r="2" spans="1:31" s="92" customFormat="1" ht="15.75" x14ac:dyDescent="0.2">
      <c r="A2" s="63"/>
      <c r="J2" s="60"/>
      <c r="R2" s="64"/>
      <c r="S2" s="62"/>
      <c r="Z2" s="93"/>
      <c r="AA2" s="93"/>
      <c r="AB2" s="93"/>
      <c r="AC2" s="93"/>
      <c r="AD2" s="93"/>
      <c r="AE2" s="93"/>
    </row>
    <row r="3" spans="1:31" s="92" customFormat="1" ht="15.75" x14ac:dyDescent="0.2">
      <c r="A3" s="94" t="s">
        <v>53</v>
      </c>
      <c r="B3" s="95"/>
      <c r="C3" s="95"/>
      <c r="D3" s="95"/>
      <c r="E3" s="95"/>
      <c r="F3" s="95"/>
      <c r="G3" s="95"/>
      <c r="H3" s="95"/>
      <c r="I3" s="95"/>
      <c r="J3" s="96"/>
      <c r="K3" s="96"/>
      <c r="L3" s="96"/>
      <c r="M3" s="96"/>
      <c r="N3" s="96"/>
      <c r="O3" s="96"/>
      <c r="P3" s="96"/>
      <c r="R3" s="94" t="s">
        <v>53</v>
      </c>
      <c r="S3" s="62"/>
      <c r="T3" s="96"/>
      <c r="U3" s="96"/>
      <c r="V3" s="96"/>
      <c r="W3" s="96"/>
      <c r="X3" s="96"/>
      <c r="Y3" s="96"/>
      <c r="Z3" s="95"/>
      <c r="AA3" s="95"/>
      <c r="AB3" s="95"/>
      <c r="AC3" s="95"/>
      <c r="AD3" s="95"/>
      <c r="AE3" s="95"/>
    </row>
    <row r="4" spans="1:31" s="26" customFormat="1" ht="27.75" customHeight="1" x14ac:dyDescent="0.2">
      <c r="A4" s="217" t="s">
        <v>16</v>
      </c>
      <c r="B4" s="193" t="s">
        <v>15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57"/>
      <c r="R4" s="217" t="s">
        <v>16</v>
      </c>
      <c r="S4" s="97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</row>
    <row r="5" spans="1:31" s="26" customFormat="1" ht="18" customHeight="1" x14ac:dyDescent="0.2">
      <c r="A5" s="240"/>
      <c r="B5" s="221" t="s">
        <v>17</v>
      </c>
      <c r="C5" s="98" t="s">
        <v>18</v>
      </c>
      <c r="D5" s="221" t="s">
        <v>21</v>
      </c>
      <c r="E5" s="221" t="s">
        <v>19</v>
      </c>
      <c r="F5" s="98" t="s">
        <v>87</v>
      </c>
      <c r="G5" s="99" t="s">
        <v>56</v>
      </c>
      <c r="H5" s="242" t="s">
        <v>55</v>
      </c>
      <c r="I5" s="221" t="s">
        <v>20</v>
      </c>
      <c r="J5" s="100" t="s">
        <v>81</v>
      </c>
      <c r="K5" s="98" t="s">
        <v>58</v>
      </c>
      <c r="L5" s="221" t="s">
        <v>22</v>
      </c>
      <c r="M5" s="221" t="s">
        <v>23</v>
      </c>
      <c r="N5" s="221" t="s">
        <v>24</v>
      </c>
      <c r="O5" s="221" t="s">
        <v>25</v>
      </c>
      <c r="P5" s="221" t="s">
        <v>26</v>
      </c>
      <c r="Q5" s="57"/>
      <c r="R5" s="240"/>
      <c r="S5" s="221" t="s">
        <v>27</v>
      </c>
      <c r="T5" s="221" t="s">
        <v>28</v>
      </c>
      <c r="U5" s="221" t="s">
        <v>29</v>
      </c>
      <c r="V5" s="221" t="s">
        <v>30</v>
      </c>
      <c r="W5" s="221" t="s">
        <v>31</v>
      </c>
      <c r="X5" s="221" t="s">
        <v>32</v>
      </c>
      <c r="Y5" s="221" t="s">
        <v>33</v>
      </c>
      <c r="Z5" s="221" t="s">
        <v>83</v>
      </c>
      <c r="AA5" s="221" t="s">
        <v>84</v>
      </c>
      <c r="AB5" s="221" t="s">
        <v>34</v>
      </c>
      <c r="AC5" s="221" t="s">
        <v>35</v>
      </c>
      <c r="AD5" s="221" t="s">
        <v>36</v>
      </c>
      <c r="AE5" s="221" t="s">
        <v>3</v>
      </c>
    </row>
    <row r="6" spans="1:31" s="26" customFormat="1" ht="35.450000000000003" customHeight="1" x14ac:dyDescent="0.2">
      <c r="A6" s="218"/>
      <c r="B6" s="247"/>
      <c r="C6" s="101" t="s">
        <v>37</v>
      </c>
      <c r="D6" s="247"/>
      <c r="E6" s="247"/>
      <c r="F6" s="101" t="s">
        <v>88</v>
      </c>
      <c r="G6" s="102" t="s">
        <v>57</v>
      </c>
      <c r="H6" s="248"/>
      <c r="I6" s="247"/>
      <c r="J6" s="103" t="s">
        <v>82</v>
      </c>
      <c r="K6" s="101" t="s">
        <v>59</v>
      </c>
      <c r="L6" s="247"/>
      <c r="M6" s="247"/>
      <c r="N6" s="247"/>
      <c r="O6" s="247"/>
      <c r="P6" s="247"/>
      <c r="Q6" s="57"/>
      <c r="R6" s="218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</row>
    <row r="7" spans="1:31" ht="15" customHeight="1" x14ac:dyDescent="0.2">
      <c r="A7" s="25" t="s">
        <v>4</v>
      </c>
      <c r="B7" s="25" t="s">
        <v>14</v>
      </c>
      <c r="E7" s="25" t="s">
        <v>14</v>
      </c>
      <c r="F7" s="25" t="s">
        <v>14</v>
      </c>
      <c r="J7" s="25" t="s">
        <v>14</v>
      </c>
      <c r="K7" s="25" t="s">
        <v>14</v>
      </c>
      <c r="M7" s="25" t="s">
        <v>14</v>
      </c>
      <c r="N7" s="25" t="s">
        <v>14</v>
      </c>
      <c r="O7" s="25" t="s">
        <v>14</v>
      </c>
      <c r="P7" s="25" t="s">
        <v>14</v>
      </c>
      <c r="Q7" s="69"/>
      <c r="R7" s="25" t="s">
        <v>4</v>
      </c>
      <c r="S7" s="25"/>
    </row>
    <row r="8" spans="1:31" s="46" customFormat="1" x14ac:dyDescent="0.2">
      <c r="A8" s="104" t="s">
        <v>17</v>
      </c>
      <c r="B8" s="105">
        <f>IF(N(' Tab.V.4.4A'!B8),' Tab.V.4.4A'!B8/' Tab.V.4.4A'!$AE8*100,' Tab.V.4.4A'!B8)</f>
        <v>62.6882262948372</v>
      </c>
      <c r="C8" s="105">
        <f>IF(N(' Tab.V.4.4A'!C8),' Tab.V.4.4A'!C8/' Tab.V.4.4A'!$AE8*100,' Tab.V.4.4A'!C8)</f>
        <v>0.58168593849611028</v>
      </c>
      <c r="D8" s="105">
        <f>IF(N(' Tab.V.4.4A'!D8),' Tab.V.4.4A'!D8/' Tab.V.4.4A'!$AE8*100,' Tab.V.4.4A'!D8)</f>
        <v>6.273262514535527</v>
      </c>
      <c r="E8" s="105">
        <f>IF(N(' Tab.V.4.4A'!E8),' Tab.V.4.4A'!E8/' Tab.V.4.4A'!$AE8*100,' Tab.V.4.4A'!E8)</f>
        <v>16.313153096147591</v>
      </c>
      <c r="F8" s="105">
        <f>IF(N(' Tab.V.4.4A'!F8),' Tab.V.4.4A'!F8/' Tab.V.4.4A'!$AE8*100,' Tab.V.4.4A'!F8)</f>
        <v>0.31013660835711909</v>
      </c>
      <c r="G8" s="105">
        <f>IF(N(' Tab.V.4.4A'!G8),' Tab.V.4.4A'!G8/' Tab.V.4.4A'!$AE8*100,' Tab.V.4.4A'!G8)</f>
        <v>0.11105200222754072</v>
      </c>
      <c r="H8" s="105">
        <f>IF(N(' Tab.V.4.4A'!H8),' Tab.V.4.4A'!H8/' Tab.V.4.4A'!$AE8*100,' Tab.V.4.4A'!H8)</f>
        <v>0.19908460612957832</v>
      </c>
      <c r="I8" s="105">
        <f>IF(N(' Tab.V.4.4A'!I8),' Tab.V.4.4A'!I8/' Tab.V.4.4A'!$AE8*100,' Tab.V.4.4A'!I8)</f>
        <v>2.9895152144050163</v>
      </c>
      <c r="J8" s="105">
        <f>IF(N(' Tab.V.4.4A'!J8),' Tab.V.4.4A'!J8/' Tab.V.4.4A'!$AE8*100,' Tab.V.4.4A'!J8)</f>
        <v>0.30044889567990274</v>
      </c>
      <c r="K8" s="105">
        <f>IF(N(' Tab.V.4.4A'!K8),' Tab.V.4.4A'!K8/' Tab.V.4.4A'!$AE8*100,' Tab.V.4.4A'!K8)</f>
        <v>3.3250171671967297</v>
      </c>
      <c r="L8" s="105">
        <f>IF(N(' Tab.V.4.4A'!L8),' Tab.V.4.4A'!L8/' Tab.V.4.4A'!$AE8*100,' Tab.V.4.4A'!L8)</f>
        <v>1.6911707052011091</v>
      </c>
      <c r="M8" s="105">
        <f>IF(N(' Tab.V.4.4A'!M8),' Tab.V.4.4A'!M8/' Tab.V.4.4A'!$AE8*100,' Tab.V.4.4A'!M8)</f>
        <v>0.35855195500257969</v>
      </c>
      <c r="N8" s="105">
        <f>IF(N(' Tab.V.4.4A'!N8),' Tab.V.4.4A'!N8/' Tab.V.4.4A'!$AE8*100,' Tab.V.4.4A'!N8)</f>
        <v>0.3174878726827714</v>
      </c>
      <c r="O8" s="105">
        <f>IF(N(' Tab.V.4.4A'!O8),' Tab.V.4.4A'!O8/' Tab.V.4.4A'!$AE8*100,' Tab.V.4.4A'!O8)</f>
        <v>0.81361590076574086</v>
      </c>
      <c r="P8" s="105">
        <f>IF(N(' Tab.V.4.4A'!P8),' Tab.V.4.4A'!P8/' Tab.V.4.4A'!$AE8*100,' Tab.V.4.4A'!P8)</f>
        <v>0.20021378396886169</v>
      </c>
      <c r="Q8" s="72"/>
      <c r="R8" s="104" t="s">
        <v>17</v>
      </c>
      <c r="S8" s="105">
        <f>IF(N(' Tab.V.4.4A'!S8),' Tab.V.4.4A'!S8/' Tab.V.4.4A'!$AE8*100,' Tab.V.4.4A'!S8)</f>
        <v>1.3482594462321921E-2</v>
      </c>
      <c r="T8" s="105">
        <f>IF(N(' Tab.V.4.4A'!T8),' Tab.V.4.4A'!T8/' Tab.V.4.4A'!$AE8*100,' Tab.V.4.4A'!T8)</f>
        <v>0.59821520251171367</v>
      </c>
      <c r="U8" s="105">
        <f>IF(N(' Tab.V.4.4A'!U8),' Tab.V.4.4A'!U8/' Tab.V.4.4A'!$AE8*100,' Tab.V.4.4A'!U8)</f>
        <v>0.19994890206450644</v>
      </c>
      <c r="V8" s="105">
        <f>IF(N(' Tab.V.4.4A'!V8),' Tab.V.4.4A'!V8/' Tab.V.4.4A'!$AE8*100,' Tab.V.4.4A'!V8)</f>
        <v>5.6511657283761646E-2</v>
      </c>
      <c r="W8" s="105">
        <f>IF(N(' Tab.V.4.4A'!W8),' Tab.V.4.4A'!W8/' Tab.V.4.4A'!$AE8*100,' Tab.V.4.4A'!W8)</f>
        <v>6.1185609293281359E-2</v>
      </c>
      <c r="X8" s="105">
        <f>IF(N(' Tab.V.4.4A'!X8),' Tab.V.4.4A'!X8/' Tab.V.4.4A'!$AE8*100,' Tab.V.4.4A'!X8)</f>
        <v>7.488770748510884E-2</v>
      </c>
      <c r="Y8" s="105">
        <f>IF(N(' Tab.V.4.4A'!Y8),' Tab.V.4.4A'!Y8/' Tab.V.4.4A'!$AE8*100,' Tab.V.4.4A'!Y8)</f>
        <v>0.10281111461355576</v>
      </c>
      <c r="Z8" s="106">
        <f>' Tab.V.4.4A'!Z8/' Tab.V.4.4A'!$AE8*100</f>
        <v>92.781445729655204</v>
      </c>
      <c r="AA8" s="106">
        <f>' Tab.V.4.4A'!AA8/' Tab.V.4.4A'!$AE8*100</f>
        <v>3.1808264336522014</v>
      </c>
      <c r="AB8" s="106">
        <f>' Tab.V.4.4A'!AB8/' Tab.V.4.4A'!$AE8*100</f>
        <v>1.3072565716831113</v>
      </c>
      <c r="AC8" s="106">
        <f>' Tab.V.4.4A'!AC8/' Tab.V.4.4A'!$AE8*100</f>
        <v>97.269528734990502</v>
      </c>
      <c r="AD8" s="106">
        <f>' Tab.V.4.4A'!AD8/' Tab.V.4.4A'!$AE8*100</f>
        <v>2.7304712650094909</v>
      </c>
      <c r="AE8" s="106">
        <f>AC8+AD8</f>
        <v>99.999999999999986</v>
      </c>
    </row>
    <row r="9" spans="1:31" s="46" customFormat="1" x14ac:dyDescent="0.2">
      <c r="A9" s="104" t="s">
        <v>85</v>
      </c>
      <c r="B9" s="105">
        <f>IF(N(' Tab.V.4.4A'!B9),' Tab.V.4.4A'!B9/' Tab.V.4.4A'!$AE9*100,' Tab.V.4.4A'!B9)</f>
        <v>37.400384721077216</v>
      </c>
      <c r="C9" s="105">
        <f>IF(N(' Tab.V.4.4A'!C9),' Tab.V.4.4A'!C9/' Tab.V.4.4A'!$AE9*100,' Tab.V.4.4A'!C9)</f>
        <v>33.541014622805548</v>
      </c>
      <c r="D9" s="105" t="str">
        <f>IF(N(' Tab.V.4.4A'!D9),' Tab.V.4.4A'!D9/' Tab.V.4.4A'!$AE9*100,' Tab.V.4.4A'!D9)</f>
        <v>..</v>
      </c>
      <c r="E9" s="105">
        <f>IF(N(' Tab.V.4.4A'!E9),' Tab.V.4.4A'!E9/' Tab.V.4.4A'!$AE9*100,' Tab.V.4.4A'!E9)</f>
        <v>14.574087179125517</v>
      </c>
      <c r="F9" s="105">
        <f>IF(N(' Tab.V.4.4A'!F9),' Tab.V.4.4A'!F9/' Tab.V.4.4A'!$AE9*100,' Tab.V.4.4A'!F9)</f>
        <v>0.95110248609581072</v>
      </c>
      <c r="G9" s="105" t="str">
        <f>IF(N(' Tab.V.4.4A'!G9),' Tab.V.4.4A'!G9/' Tab.V.4.4A'!$AE9*100,' Tab.V.4.4A'!G9)</f>
        <v>..</v>
      </c>
      <c r="H9" s="105">
        <f>IF(N(' Tab.V.4.4A'!H9),' Tab.V.4.4A'!H9/' Tab.V.4.4A'!$AE9*100,' Tab.V.4.4A'!H9)</f>
        <v>0.95110248609581072</v>
      </c>
      <c r="I9" s="105">
        <f>IF(N(' Tab.V.4.4A'!I9),' Tab.V.4.4A'!I9/' Tab.V.4.4A'!$AE9*100,' Tab.V.4.4A'!I9)</f>
        <v>1.015952225197204</v>
      </c>
      <c r="J9" s="105" t="str">
        <f>IF(N(' Tab.V.4.4A'!J9),' Tab.V.4.4A'!J9/' Tab.V.4.4A'!$AE9*100,' Tab.V.4.4A'!J9)</f>
        <v>..</v>
      </c>
      <c r="K9" s="105">
        <f>IF(N(' Tab.V.4.4A'!K9),' Tab.V.4.4A'!K9/' Tab.V.4.4A'!$AE9*100,' Tab.V.4.4A'!K9)</f>
        <v>1.0104399973735856</v>
      </c>
      <c r="L9" s="105">
        <f>IF(N(' Tab.V.4.4A'!L9),' Tab.V.4.4A'!L9/' Tab.V.4.4A'!$AE9*100,' Tab.V.4.4A'!L9)</f>
        <v>0.57902710800156609</v>
      </c>
      <c r="M9" s="105" t="str">
        <f>IF(N(' Tab.V.4.4A'!M9),' Tab.V.4.4A'!M9/' Tab.V.4.4A'!$AE9*100,' Tab.V.4.4A'!M9)</f>
        <v>..</v>
      </c>
      <c r="N9" s="105" t="str">
        <f>IF(N(' Tab.V.4.4A'!N9),' Tab.V.4.4A'!N9/' Tab.V.4.4A'!$AE9*100,' Tab.V.4.4A'!N9)</f>
        <v>..</v>
      </c>
      <c r="O9" s="105">
        <f>IF(N(' Tab.V.4.4A'!O9),' Tab.V.4.4A'!O9/' Tab.V.4.4A'!$AE9*100,' Tab.V.4.4A'!O9)</f>
        <v>1.3067222428930765</v>
      </c>
      <c r="P9" s="105" t="str">
        <f>IF(N(' Tab.V.4.4A'!P9),' Tab.V.4.4A'!P9/' Tab.V.4.4A'!$AE9*100,' Tab.V.4.4A'!P9)</f>
        <v>..</v>
      </c>
      <c r="Q9" s="72"/>
      <c r="R9" s="104" t="s">
        <v>85</v>
      </c>
      <c r="S9" s="105" t="str">
        <f>IF(N(' Tab.V.4.4A'!S9),' Tab.V.4.4A'!S9/' Tab.V.4.4A'!$AE9*100,' Tab.V.4.4A'!S9)</f>
        <v>..</v>
      </c>
      <c r="T9" s="105" t="str">
        <f>IF(N(' Tab.V.4.4A'!T9),' Tab.V.4.4A'!T9/' Tab.V.4.4A'!$AE9*100,' Tab.V.4.4A'!T9)</f>
        <v>..</v>
      </c>
      <c r="U9" s="105" t="str">
        <f>IF(N(' Tab.V.4.4A'!U9),' Tab.V.4.4A'!U9/' Tab.V.4.4A'!$AE9*100,' Tab.V.4.4A'!U9)</f>
        <v>..</v>
      </c>
      <c r="V9" s="105" t="str">
        <f>IF(N(' Tab.V.4.4A'!V9),' Tab.V.4.4A'!V9/' Tab.V.4.4A'!$AE9*100,' Tab.V.4.4A'!V9)</f>
        <v>..</v>
      </c>
      <c r="W9" s="105">
        <f>IF(N(' Tab.V.4.4A'!W9),' Tab.V.4.4A'!W9/' Tab.V.4.4A'!$AE9*100,' Tab.V.4.4A'!W9)</f>
        <v>0.17322986557459705</v>
      </c>
      <c r="X9" s="105" t="str">
        <f>IF(N(' Tab.V.4.4A'!X9),' Tab.V.4.4A'!X9/' Tab.V.4.4A'!$AE9*100,' Tab.V.4.4A'!X9)</f>
        <v>..</v>
      </c>
      <c r="Y9" s="105" t="str">
        <f>IF(N(' Tab.V.4.4A'!Y9),' Tab.V.4.4A'!Y9/' Tab.V.4.4A'!$AE9*100,' Tab.V.4.4A'!Y9)</f>
        <v>..</v>
      </c>
      <c r="Z9" s="106">
        <f>' Tab.V.4.4A'!Z9/' Tab.V.4.4A'!$AE9*100</f>
        <v>88.492981231674889</v>
      </c>
      <c r="AA9" s="106">
        <f>' Tab.V.4.4A'!AA9/' Tab.V.4.4A'!$AE9*100</f>
        <v>1.8857493508946426</v>
      </c>
      <c r="AB9" s="106">
        <f>' Tab.V.4.4A'!AB9/' Tab.V.4.4A'!$AE9*100</f>
        <v>0.17322986557459705</v>
      </c>
      <c r="AC9" s="106">
        <f>' Tab.V.4.4A'!AC9/' Tab.V.4.4A'!$AE9*100</f>
        <v>90.551960448144115</v>
      </c>
      <c r="AD9" s="106">
        <f>' Tab.V.4.4A'!AD9/' Tab.V.4.4A'!$AE9*100</f>
        <v>9.448039551855878</v>
      </c>
      <c r="AE9" s="106">
        <f t="shared" ref="AE9:AE33" si="0">AC9+AD9</f>
        <v>100</v>
      </c>
    </row>
    <row r="10" spans="1:31" s="46" customFormat="1" x14ac:dyDescent="0.2">
      <c r="A10" s="104" t="s">
        <v>21</v>
      </c>
      <c r="B10" s="105">
        <f>IF(N(' Tab.V.4.4A'!B10),' Tab.V.4.4A'!B10/' Tab.V.4.4A'!$AE10*100,' Tab.V.4.4A'!B10)</f>
        <v>20.14470667505875</v>
      </c>
      <c r="C10" s="105">
        <f>IF(N(' Tab.V.4.4A'!C10),' Tab.V.4.4A'!C10/' Tab.V.4.4A'!$AE10*100,' Tab.V.4.4A'!C10)</f>
        <v>0.37887989886095258</v>
      </c>
      <c r="D10" s="105">
        <f>IF(N(' Tab.V.4.4A'!D10),' Tab.V.4.4A'!D10/' Tab.V.4.4A'!$AE10*100,' Tab.V.4.4A'!D10)</f>
        <v>38.431712768854062</v>
      </c>
      <c r="E10" s="105">
        <f>IF(N(' Tab.V.4.4A'!E10),' Tab.V.4.4A'!E10/' Tab.V.4.4A'!$AE10*100,' Tab.V.4.4A'!E10)</f>
        <v>18.691686832982455</v>
      </c>
      <c r="F10" s="105">
        <f>IF(N(' Tab.V.4.4A'!F10),' Tab.V.4.4A'!F10/' Tab.V.4.4A'!$AE10*100,' Tab.V.4.4A'!F10)</f>
        <v>0.26715538536818284</v>
      </c>
      <c r="G10" s="105">
        <f>IF(N(' Tab.V.4.4A'!G10),' Tab.V.4.4A'!G10/' Tab.V.4.4A'!$AE10*100,' Tab.V.4.4A'!G10)</f>
        <v>2.1312129188066145E-2</v>
      </c>
      <c r="H10" s="105">
        <f>IF(N(' Tab.V.4.4A'!H10),' Tab.V.4.4A'!H10/' Tab.V.4.4A'!$AE10*100,' Tab.V.4.4A'!H10)</f>
        <v>0.24584325618011668</v>
      </c>
      <c r="I10" s="105">
        <f>IF(N(' Tab.V.4.4A'!I10),' Tab.V.4.4A'!I10/' Tab.V.4.4A'!$AE10*100,' Tab.V.4.4A'!I10)</f>
        <v>3.6074439601678678</v>
      </c>
      <c r="J10" s="105">
        <f>IF(N(' Tab.V.4.4A'!J10),' Tab.V.4.4A'!J10/' Tab.V.4.4A'!$AE10*100,' Tab.V.4.4A'!J10)</f>
        <v>0.25905350839635616</v>
      </c>
      <c r="K10" s="105">
        <f>IF(N(' Tab.V.4.4A'!K10),' Tab.V.4.4A'!K10/' Tab.V.4.4A'!$AE10*100,' Tab.V.4.4A'!K10)</f>
        <v>8.4366682319608071</v>
      </c>
      <c r="L10" s="105">
        <f>IF(N(' Tab.V.4.4A'!L10),' Tab.V.4.4A'!L10/' Tab.V.4.4A'!$AE10*100,' Tab.V.4.4A'!L10)</f>
        <v>6.480622949250928</v>
      </c>
      <c r="M10" s="105">
        <f>IF(N(' Tab.V.4.4A'!M10),' Tab.V.4.4A'!M10/' Tab.V.4.4A'!$AE10*100,' Tab.V.4.4A'!M10)</f>
        <v>0.28226779058732071</v>
      </c>
      <c r="N10" s="105">
        <f>IF(N(' Tab.V.4.4A'!N10),' Tab.V.4.4A'!N10/' Tab.V.4.4A'!$AE10*100,' Tab.V.4.4A'!N10)</f>
        <v>0.20517972602091047</v>
      </c>
      <c r="O10" s="105">
        <f>IF(N(' Tab.V.4.4A'!O10),' Tab.V.4.4A'!O10/' Tab.V.4.4A'!$AE10*100,' Tab.V.4.4A'!O10)</f>
        <v>0.96465361947962525</v>
      </c>
      <c r="P10" s="105">
        <f>IF(N(' Tab.V.4.4A'!P10),' Tab.V.4.4A'!P10/' Tab.V.4.4A'!$AE10*100,' Tab.V.4.4A'!P10)</f>
        <v>8.1576775704530341E-2</v>
      </c>
      <c r="Q10" s="72"/>
      <c r="R10" s="104" t="s">
        <v>21</v>
      </c>
      <c r="S10" s="105" t="str">
        <f>IF(N(' Tab.V.4.4A'!S10),' Tab.V.4.4A'!S10/' Tab.V.4.4A'!$AE10*100,' Tab.V.4.4A'!S10)</f>
        <v>..</v>
      </c>
      <c r="T10" s="105">
        <f>IF(N(' Tab.V.4.4A'!T10),' Tab.V.4.4A'!T10/' Tab.V.4.4A'!$AE10*100,' Tab.V.4.4A'!T10)</f>
        <v>5.2696112282889424E-2</v>
      </c>
      <c r="U10" s="105">
        <f>IF(N(' Tab.V.4.4A'!U10),' Tab.V.4.4A'!U10/' Tab.V.4.4A'!$AE10*100,' Tab.V.4.4A'!U10)</f>
        <v>1.3148594096210343E-2</v>
      </c>
      <c r="V10" s="105" t="str">
        <f>IF(N(' Tab.V.4.4A'!V10),' Tab.V.4.4A'!V10/' Tab.V.4.4A'!$AE10*100,' Tab.V.4.4A'!V10)</f>
        <v>..</v>
      </c>
      <c r="W10" s="105">
        <f>IF(N(' Tab.V.4.4A'!W10),' Tab.V.4.4A'!W10/' Tab.V.4.4A'!$AE10*100,' Tab.V.4.4A'!W10)</f>
        <v>3.4161681402135241E-2</v>
      </c>
      <c r="X10" s="105">
        <f>IF(N(' Tab.V.4.4A'!X10),' Tab.V.4.4A'!X10/' Tab.V.4.4A'!$AE10*100,' Tab.V.4.4A'!X10)</f>
        <v>0.19621155246267466</v>
      </c>
      <c r="Y10" s="105">
        <f>IF(N(' Tab.V.4.4A'!Y10),' Tab.V.4.4A'!Y10/' Tab.V.4.4A'!$AE10*100,' Tab.V.4.4A'!Y10)</f>
        <v>2.8563124103490937E-2</v>
      </c>
      <c r="Z10" s="106">
        <f>' Tab.V.4.4A'!Z10/' Tab.V.4.4A'!$AE10*100</f>
        <v>90.217307261649438</v>
      </c>
      <c r="AA10" s="106">
        <f>' Tab.V.4.4A'!AA10/' Tab.V.4.4A'!$AE10*100</f>
        <v>7.9327240853387844</v>
      </c>
      <c r="AB10" s="106">
        <f>' Tab.V.4.4A'!AB10/' Tab.V.4.4A'!$AE10*100</f>
        <v>0.40635784005193093</v>
      </c>
      <c r="AC10" s="106">
        <f>' Tab.V.4.4A'!AC10/' Tab.V.4.4A'!$AE10*100</f>
        <v>98.556392269946159</v>
      </c>
      <c r="AD10" s="106">
        <f>' Tab.V.4.4A'!AD10/' Tab.V.4.4A'!$AE10*100</f>
        <v>1.4436077300538448</v>
      </c>
      <c r="AE10" s="106">
        <f t="shared" si="0"/>
        <v>100</v>
      </c>
    </row>
    <row r="11" spans="1:31" s="46" customFormat="1" x14ac:dyDescent="0.2">
      <c r="A11" s="104" t="s">
        <v>19</v>
      </c>
      <c r="B11" s="105">
        <f>IF(N(' Tab.V.4.4A'!B11),' Tab.V.4.4A'!B11/' Tab.V.4.4A'!$AE11*100,' Tab.V.4.4A'!B11)</f>
        <v>6.9611119005180937</v>
      </c>
      <c r="C11" s="105">
        <f>IF(N(' Tab.V.4.4A'!C11),' Tab.V.4.4A'!C11/' Tab.V.4.4A'!$AE11*100,' Tab.V.4.4A'!C11)</f>
        <v>9.7162326074312771E-2</v>
      </c>
      <c r="D11" s="105">
        <f>IF(N(' Tab.V.4.4A'!D11),' Tab.V.4.4A'!D11/' Tab.V.4.4A'!$AE11*100,' Tab.V.4.4A'!D11)</f>
        <v>3.4221926459734959</v>
      </c>
      <c r="E11" s="105">
        <f>IF(N(' Tab.V.4.4A'!E11),' Tab.V.4.4A'!E11/' Tab.V.4.4A'!$AE11*100,' Tab.V.4.4A'!E11)</f>
        <v>64.594527539151088</v>
      </c>
      <c r="F11" s="105">
        <f>IF(N(' Tab.V.4.4A'!F11),' Tab.V.4.4A'!F11/' Tab.V.4.4A'!$AE11*100,' Tab.V.4.4A'!F11)</f>
        <v>1.2495022694894835</v>
      </c>
      <c r="G11" s="105">
        <f>IF(N(' Tab.V.4.4A'!G11),' Tab.V.4.4A'!G11/' Tab.V.4.4A'!$AE11*100,' Tab.V.4.4A'!G11)</f>
        <v>0.33890223183400059</v>
      </c>
      <c r="H11" s="105">
        <f>IF(N(' Tab.V.4.4A'!H11),' Tab.V.4.4A'!H11/' Tab.V.4.4A'!$AE11*100,' Tab.V.4.4A'!H11)</f>
        <v>0.91060003765548281</v>
      </c>
      <c r="I11" s="105">
        <f>IF(N(' Tab.V.4.4A'!I11),' Tab.V.4.4A'!I11/' Tab.V.4.4A'!$AE11*100,' Tab.V.4.4A'!I11)</f>
        <v>7.5084937475888029</v>
      </c>
      <c r="J11" s="105">
        <f>IF(N(' Tab.V.4.4A'!J11),' Tab.V.4.4A'!J11/' Tab.V.4.4A'!$AE11*100,' Tab.V.4.4A'!J11)</f>
        <v>0.88116533481820536</v>
      </c>
      <c r="K11" s="105">
        <f>IF(N(' Tab.V.4.4A'!K11),' Tab.V.4.4A'!K11/' Tab.V.4.4A'!$AE11*100,' Tab.V.4.4A'!K11)</f>
        <v>7.7931849195179481</v>
      </c>
      <c r="L11" s="105">
        <f>IF(N(' Tab.V.4.4A'!L11),' Tab.V.4.4A'!L11/' Tab.V.4.4A'!$AE11*100,' Tab.V.4.4A'!L11)</f>
        <v>1.9776787349974616</v>
      </c>
      <c r="M11" s="105">
        <f>IF(N(' Tab.V.4.4A'!M11),' Tab.V.4.4A'!M11/' Tab.V.4.4A'!$AE11*100,' Tab.V.4.4A'!M11)</f>
        <v>0.29032660127400534</v>
      </c>
      <c r="N11" s="105">
        <f>IF(N(' Tab.V.4.4A'!N11),' Tab.V.4.4A'!N11/' Tab.V.4.4A'!$AE11*100,' Tab.V.4.4A'!N11)</f>
        <v>0.72798210717988143</v>
      </c>
      <c r="O11" s="105">
        <f>IF(N(' Tab.V.4.4A'!O11),' Tab.V.4.4A'!O11/' Tab.V.4.4A'!$AE11*100,' Tab.V.4.4A'!O11)</f>
        <v>0.92277485500483858</v>
      </c>
      <c r="P11" s="105">
        <f>IF(N(' Tab.V.4.4A'!P11),' Tab.V.4.4A'!P11/' Tab.V.4.4A'!$AE11*100,' Tab.V.4.4A'!P11)</f>
        <v>0.45323111291195117</v>
      </c>
      <c r="Q11" s="72"/>
      <c r="R11" s="104" t="s">
        <v>19</v>
      </c>
      <c r="S11" s="105">
        <f>IF(N(' Tab.V.4.4A'!S11),' Tab.V.4.4A'!S11/' Tab.V.4.4A'!$AE11*100,' Tab.V.4.4A'!S11)</f>
        <v>4.2117545915519319E-2</v>
      </c>
      <c r="T11" s="105">
        <f>IF(N(' Tab.V.4.4A'!T11),' Tab.V.4.4A'!T11/' Tab.V.4.4A'!$AE11*100,' Tab.V.4.4A'!T11)</f>
        <v>0.65929664376650898</v>
      </c>
      <c r="U11" s="105">
        <f>IF(N(' Tab.V.4.4A'!U11),' Tab.V.4.4A'!U11/' Tab.V.4.4A'!$AE11*100,' Tab.V.4.4A'!U11)</f>
        <v>0.3731574060760493</v>
      </c>
      <c r="V11" s="105">
        <f>IF(N(' Tab.V.4.4A'!V11),' Tab.V.4.4A'!V11/' Tab.V.4.4A'!$AE11*100,' Tab.V.4.4A'!V11)</f>
        <v>4.5318204224495645E-2</v>
      </c>
      <c r="W11" s="105">
        <f>IF(N(' Tab.V.4.4A'!W11),' Tab.V.4.4A'!W11/' Tab.V.4.4A'!$AE11*100,' Tab.V.4.4A'!W11)</f>
        <v>6.6868886564628416E-2</v>
      </c>
      <c r="X11" s="105">
        <f>IF(N(' Tab.V.4.4A'!X11),' Tab.V.4.4A'!X11/' Tab.V.4.4A'!$AE11*100,' Tab.V.4.4A'!X11)</f>
        <v>0.10045823920745522</v>
      </c>
      <c r="Y11" s="105">
        <f>IF(N(' Tab.V.4.4A'!Y11),' Tab.V.4.4A'!Y11/' Tab.V.4.4A'!$AE11*100,' Tab.V.4.4A'!Y11)</f>
        <v>5.6946027962351903E-2</v>
      </c>
      <c r="Z11" s="106">
        <f>' Tab.V.4.4A'!Z11/' Tab.V.4.4A'!$AE11*100</f>
        <v>92.507340683131417</v>
      </c>
      <c r="AA11" s="106">
        <f>' Tab.V.4.4A'!AA11/' Tab.V.4.4A'!$AE11*100</f>
        <v>3.918762298456187</v>
      </c>
      <c r="AB11" s="106">
        <f>' Tab.V.4.4A'!AB11/' Tab.V.4.4A'!$AE11*100</f>
        <v>1.7973940666289596</v>
      </c>
      <c r="AC11" s="106">
        <f>' Tab.V.4.4A'!AC11/' Tab.V.4.4A'!$AE11*100</f>
        <v>98.22349752930154</v>
      </c>
      <c r="AD11" s="106">
        <f>' Tab.V.4.4A'!AD11/' Tab.V.4.4A'!$AE11*100</f>
        <v>1.7765024706984613</v>
      </c>
      <c r="AE11" s="106">
        <f t="shared" si="0"/>
        <v>100</v>
      </c>
    </row>
    <row r="12" spans="1:31" s="46" customFormat="1" x14ac:dyDescent="0.2">
      <c r="A12" s="104" t="s">
        <v>86</v>
      </c>
      <c r="B12" s="105">
        <f>IF(N(' Tab.V.4.4A'!B12),' Tab.V.4.4A'!B12/' Tab.V.4.4A'!$AE12*100,' Tab.V.4.4A'!B12)</f>
        <v>0.88177827958705746</v>
      </c>
      <c r="C12" s="105">
        <f>IF(N(' Tab.V.4.4A'!C12),' Tab.V.4.4A'!C12/' Tab.V.4.4A'!$AE12*100,' Tab.V.4.4A'!C12)</f>
        <v>5.9026021313151017E-4</v>
      </c>
      <c r="D12" s="105">
        <f>IF(N(' Tab.V.4.4A'!D12),' Tab.V.4.4A'!D12/' Tab.V.4.4A'!$AE12*100,' Tab.V.4.4A'!D12)</f>
        <v>0.74830311935196603</v>
      </c>
      <c r="E12" s="105">
        <f>IF(N(' Tab.V.4.4A'!E12),' Tab.V.4.4A'!E12/' Tab.V.4.4A'!$AE12*100,' Tab.V.4.4A'!E12)</f>
        <v>6.2937126598012068</v>
      </c>
      <c r="F12" s="105">
        <f>IF(N(' Tab.V.4.4A'!F12),' Tab.V.4.4A'!F12/' Tab.V.4.4A'!$AE12*100,' Tab.V.4.4A'!F12)</f>
        <v>73.167032070041387</v>
      </c>
      <c r="G12" s="105">
        <f>IF(N(' Tab.V.4.4A'!G12),' Tab.V.4.4A'!G12/' Tab.V.4.4A'!$AE12*100,' Tab.V.4.4A'!G12)</f>
        <v>44.207327225990198</v>
      </c>
      <c r="H12" s="105">
        <f>IF(N(' Tab.V.4.4A'!H12),' Tab.V.4.4A'!H12/' Tab.V.4.4A'!$AE12*100,' Tab.V.4.4A'!H12)</f>
        <v>28.959704844051199</v>
      </c>
      <c r="I12" s="105">
        <f>IF(N(' Tab.V.4.4A'!I12),' Tab.V.4.4A'!I12/' Tab.V.4.4A'!$AE12*100,' Tab.V.4.4A'!I12)</f>
        <v>8.7308765234953825</v>
      </c>
      <c r="J12" s="105">
        <f>IF(N(' Tab.V.4.4A'!J12),' Tab.V.4.4A'!J12/' Tab.V.4.4A'!$AE12*100,' Tab.V.4.4A'!J12)</f>
        <v>0.55797209848782381</v>
      </c>
      <c r="K12" s="105">
        <f>IF(N(' Tab.V.4.4A'!K12),' Tab.V.4.4A'!K12/' Tab.V.4.4A'!$AE12*100,' Tab.V.4.4A'!K12)</f>
        <v>3.0575126646055133</v>
      </c>
      <c r="L12" s="105">
        <f>IF(N(' Tab.V.4.4A'!L12),' Tab.V.4.4A'!L12/' Tab.V.4.4A'!$AE12*100,' Tab.V.4.4A'!L12)</f>
        <v>0.45470005413361581</v>
      </c>
      <c r="M12" s="105">
        <f>IF(N(' Tab.V.4.4A'!M12),' Tab.V.4.4A'!M12/' Tab.V.4.4A'!$AE12*100,' Tab.V.4.4A'!M12)</f>
        <v>0.10988237141768581</v>
      </c>
      <c r="N12" s="105">
        <f>IF(N(' Tab.V.4.4A'!N12),' Tab.V.4.4A'!N12/' Tab.V.4.4A'!$AE12*100,' Tab.V.4.4A'!N12)</f>
        <v>0.2689384108397852</v>
      </c>
      <c r="O12" s="105">
        <f>IF(N(' Tab.V.4.4A'!O12),' Tab.V.4.4A'!O12/' Tab.V.4.4A'!$AE12*100,' Tab.V.4.4A'!O12)</f>
        <v>0.35267313580113785</v>
      </c>
      <c r="P12" s="105">
        <f>IF(N(' Tab.V.4.4A'!P12),' Tab.V.4.4A'!P12/' Tab.V.4.4A'!$AE12*100,' Tab.V.4.4A'!P12)</f>
        <v>0.12287690596050638</v>
      </c>
      <c r="Q12" s="72"/>
      <c r="R12" s="104" t="s">
        <v>86</v>
      </c>
      <c r="S12" s="105" t="str">
        <f>IF(N(' Tab.V.4.4A'!S12),' Tab.V.4.4A'!S12/' Tab.V.4.4A'!$AE12*100,' Tab.V.4.4A'!S12)</f>
        <v>..</v>
      </c>
      <c r="T12" s="105">
        <f>IF(N(' Tab.V.4.4A'!T12),' Tab.V.4.4A'!T12/' Tab.V.4.4A'!$AE12*100,' Tab.V.4.4A'!T12)</f>
        <v>0.12406623624069674</v>
      </c>
      <c r="U12" s="105">
        <f>IF(N(' Tab.V.4.4A'!U12),' Tab.V.4.4A'!U12/' Tab.V.4.4A'!$AE12*100,' Tab.V.4.4A'!U12)</f>
        <v>8.9243820283913394E-2</v>
      </c>
      <c r="V12" s="105">
        <f>IF(N(' Tab.V.4.4A'!V12),' Tab.V.4.4A'!V12/' Tab.V.4.4A'!$AE12*100,' Tab.V.4.4A'!V12)</f>
        <v>8.016967073875735E-4</v>
      </c>
      <c r="W12" s="105">
        <f>IF(N(' Tab.V.4.4A'!W12),' Tab.V.4.4A'!W12/' Tab.V.4.4A'!$AE12*100,' Tab.V.4.4A'!W12)</f>
        <v>8.9331918823186748E-3</v>
      </c>
      <c r="X12" s="105">
        <f>IF(N(' Tab.V.4.4A'!X12),' Tab.V.4.4A'!X12/' Tab.V.4.4A'!$AE12*100,' Tab.V.4.4A'!X12)</f>
        <v>0.12183734319708073</v>
      </c>
      <c r="Y12" s="105">
        <f>IF(N(' Tab.V.4.4A'!Y12),' Tab.V.4.4A'!Y12/' Tab.V.4.4A'!$AE12*100,' Tab.V.4.4A'!Y12)</f>
        <v>2.9330940342077234E-2</v>
      </c>
      <c r="Z12" s="106">
        <f>' Tab.V.4.4A'!Z12/' Tab.V.4.4A'!$AE12*100</f>
        <v>93.437777675583476</v>
      </c>
      <c r="AA12" s="106">
        <f>' Tab.V.4.4A'!AA12/' Tab.V.4.4A'!$AE12*100</f>
        <v>1.1861939721922246</v>
      </c>
      <c r="AB12" s="106">
        <f>' Tab.V.4.4A'!AB12/' Tab.V.4.4A'!$AE12*100</f>
        <v>0.49709013461398066</v>
      </c>
      <c r="AC12" s="106">
        <f>' Tab.V.4.4A'!AC12/' Tab.V.4.4A'!$AE12*100</f>
        <v>95.121061782389688</v>
      </c>
      <c r="AD12" s="106">
        <f>' Tab.V.4.4A'!AD12/' Tab.V.4.4A'!$AE12*100</f>
        <v>4.8789382176103224</v>
      </c>
      <c r="AE12" s="106">
        <f t="shared" si="0"/>
        <v>100.00000000000001</v>
      </c>
    </row>
    <row r="13" spans="1:31" s="109" customFormat="1" x14ac:dyDescent="0.2">
      <c r="A13" s="107" t="s">
        <v>54</v>
      </c>
      <c r="B13" s="105">
        <f>IF(N(' Tab.V.4.4A'!B13),' Tab.V.4.4A'!B13/' Tab.V.4.4A'!$AE13*100,' Tab.V.4.4A'!B13)</f>
        <v>0.57925799970060476</v>
      </c>
      <c r="C13" s="105">
        <f>IF(N(' Tab.V.4.4A'!C13),' Tab.V.4.4A'!C13/' Tab.V.4.4A'!$AE13*100,' Tab.V.4.4A'!C13)</f>
        <v>1.155056576222672E-3</v>
      </c>
      <c r="D13" s="105">
        <f>IF(N(' Tab.V.4.4A'!D13),' Tab.V.4.4A'!D13/' Tab.V.4.4A'!$AE13*100,' Tab.V.4.4A'!D13)</f>
        <v>0.52883776885593947</v>
      </c>
      <c r="E13" s="105">
        <f>IF(N(' Tab.V.4.4A'!E13),' Tab.V.4.4A'!E13/' Tab.V.4.4A'!$AE13*100,' Tab.V.4.4A'!E13)</f>
        <v>2.293896387977183</v>
      </c>
      <c r="F13" s="105">
        <f>IF(N(' Tab.V.4.4A'!F13),' Tab.V.4.4A'!F13/' Tab.V.4.4A'!$AE13*100,' Tab.V.4.4A'!F13)</f>
        <v>82.962628173209069</v>
      </c>
      <c r="G13" s="105">
        <f>IF(N(' Tab.V.4.4A'!G13),' Tab.V.4.4A'!G13/' Tab.V.4.4A'!$AE13*100,' Tab.V.4.4A'!G13)</f>
        <v>80.191199215940699</v>
      </c>
      <c r="H13" s="105">
        <f>IF(N(' Tab.V.4.4A'!H13),' Tab.V.4.4A'!H13/' Tab.V.4.4A'!$AE13*100,' Tab.V.4.4A'!H13)</f>
        <v>2.7714289572683661</v>
      </c>
      <c r="I13" s="105">
        <f>IF(N(' Tab.V.4.4A'!I13),' Tab.V.4.4A'!I13/' Tab.V.4.4A'!$AE13*100,' Tab.V.4.4A'!I13)</f>
        <v>4.9774720868510602</v>
      </c>
      <c r="J13" s="105">
        <f>IF(N(' Tab.V.4.4A'!J13),' Tab.V.4.4A'!J13/' Tab.V.4.4A'!$AE13*100,' Tab.V.4.4A'!J13)</f>
        <v>0.18683758439168024</v>
      </c>
      <c r="K13" s="105">
        <f>IF(N(' Tab.V.4.4A'!K13),' Tab.V.4.4A'!K13/' Tab.V.4.4A'!$AE13*100,' Tab.V.4.4A'!K13)</f>
        <v>1.2210039855198429</v>
      </c>
      <c r="L13" s="105">
        <f>IF(N(' Tab.V.4.4A'!L13),' Tab.V.4.4A'!L13/' Tab.V.4.4A'!$AE13*100,' Tab.V.4.4A'!L13)</f>
        <v>0.13035474315937856</v>
      </c>
      <c r="M13" s="105" t="str">
        <f>IF(N(' Tab.V.4.4A'!M13),' Tab.V.4.4A'!M13/' Tab.V.4.4A'!$AE13*100,' Tab.V.4.4A'!M13)</f>
        <v>..</v>
      </c>
      <c r="N13" s="105">
        <f>IF(N(' Tab.V.4.4A'!N13),' Tab.V.4.4A'!N13/' Tab.V.4.4A'!$AE13*100,' Tab.V.4.4A'!N13)</f>
        <v>8.401456290734062E-2</v>
      </c>
      <c r="O13" s="105">
        <f>IF(N(' Tab.V.4.4A'!O13),' Tab.V.4.4A'!O13/' Tab.V.4.4A'!$AE13*100,' Tab.V.4.4A'!O13)</f>
        <v>0.18363675596901344</v>
      </c>
      <c r="P13" s="105">
        <f>IF(N(' Tab.V.4.4A'!P13),' Tab.V.4.4A'!P13/' Tab.V.4.4A'!$AE13*100,' Tab.V.4.4A'!P13)</f>
        <v>9.6909821400095214E-2</v>
      </c>
      <c r="Q13" s="80"/>
      <c r="R13" s="107" t="s">
        <v>54</v>
      </c>
      <c r="S13" s="105" t="str">
        <f>IF(N(' Tab.V.4.4A'!S13),' Tab.V.4.4A'!S13/' Tab.V.4.4A'!$AE13*100,' Tab.V.4.4A'!S13)</f>
        <v>..</v>
      </c>
      <c r="T13" s="105" t="str">
        <f>IF(N(' Tab.V.4.4A'!T13),' Tab.V.4.4A'!T13/' Tab.V.4.4A'!$AE13*100,' Tab.V.4.4A'!T13)</f>
        <v>..</v>
      </c>
      <c r="U13" s="105">
        <f>IF(N(' Tab.V.4.4A'!U13),' Tab.V.4.4A'!U13/' Tab.V.4.4A'!$AE13*100,' Tab.V.4.4A'!U13)</f>
        <v>0.13807235998458775</v>
      </c>
      <c r="V13" s="105">
        <f>IF(N(' Tab.V.4.4A'!V13),' Tab.V.4.4A'!V13/' Tab.V.4.4A'!$AE13*100,' Tab.V.4.4A'!V13)</f>
        <v>1.5688081856158678E-3</v>
      </c>
      <c r="W13" s="105" t="str">
        <f>IF(N(' Tab.V.4.4A'!W13),' Tab.V.4.4A'!W13/' Tab.V.4.4A'!$AE13*100,' Tab.V.4.4A'!W13)</f>
        <v>..</v>
      </c>
      <c r="X13" s="105">
        <f>IF(N(' Tab.V.4.4A'!X13),' Tab.V.4.4A'!X13/' Tab.V.4.4A'!$AE13*100,' Tab.V.4.4A'!X13)</f>
        <v>6.8269015549877327E-2</v>
      </c>
      <c r="Y13" s="105" t="str">
        <f>IF(N(' Tab.V.4.4A'!Y13),' Tab.V.4.4A'!Y13/' Tab.V.4.4A'!$AE13*100,' Tab.V.4.4A'!Y13)</f>
        <v>..</v>
      </c>
      <c r="Z13" s="108">
        <f>' Tab.V.4.4A'!Z13/' Tab.V.4.4A'!$AE13*100</f>
        <v>92.751089043081606</v>
      </c>
      <c r="AA13" s="108">
        <f>' Tab.V.4.4A'!AA13/' Tab.V.4.4A'!$AE13*100</f>
        <v>0.39800606203573258</v>
      </c>
      <c r="AB13" s="108">
        <f>' Tab.V.4.4A'!AB13/' Tab.V.4.4A'!$AE13*100</f>
        <v>0.30482000512017615</v>
      </c>
      <c r="AC13" s="108">
        <f>' Tab.V.4.4A'!AC13/' Tab.V.4.4A'!$AE13*100</f>
        <v>93.453920856787647</v>
      </c>
      <c r="AD13" s="108">
        <f>' Tab.V.4.4A'!AD13/' Tab.V.4.4A'!$AE13*100</f>
        <v>6.5460791432123617</v>
      </c>
      <c r="AE13" s="108">
        <f t="shared" si="0"/>
        <v>100.00000000000001</v>
      </c>
    </row>
    <row r="14" spans="1:31" s="109" customFormat="1" x14ac:dyDescent="0.2">
      <c r="A14" s="107" t="s">
        <v>55</v>
      </c>
      <c r="B14" s="105">
        <f>IF(N(' Tab.V.4.4A'!B14),' Tab.V.4.4A'!B14/' Tab.V.4.4A'!$AE14*100,' Tab.V.4.4A'!B14)</f>
        <v>1.1979376895115155</v>
      </c>
      <c r="C14" s="105" t="str">
        <f>IF(N(' Tab.V.4.4A'!C14),' Tab.V.4.4A'!C14/' Tab.V.4.4A'!$AE14*100,' Tab.V.4.4A'!C14)</f>
        <v>..</v>
      </c>
      <c r="D14" s="105">
        <f>IF(N(' Tab.V.4.4A'!D14),' Tab.V.4.4A'!D14/' Tab.V.4.4A'!$AE14*100,' Tab.V.4.4A'!D14)</f>
        <v>0.97766306751058629</v>
      </c>
      <c r="E14" s="105">
        <f>IF(N(' Tab.V.4.4A'!E14),' Tab.V.4.4A'!E14/' Tab.V.4.4A'!$AE14*100,' Tab.V.4.4A'!E14)</f>
        <v>10.473860690805189</v>
      </c>
      <c r="F14" s="105">
        <f>IF(N(' Tab.V.4.4A'!F14),' Tab.V.4.4A'!F14/' Tab.V.4.4A'!$AE14*100,' Tab.V.4.4A'!F14)</f>
        <v>62.929801412320785</v>
      </c>
      <c r="G14" s="105">
        <f>IF(N(' Tab.V.4.4A'!G14),' Tab.V.4.4A'!G14/' Tab.V.4.4A'!$AE14*100,' Tab.V.4.4A'!G14)</f>
        <v>6.6011279900772522</v>
      </c>
      <c r="H14" s="105">
        <f>IF(N(' Tab.V.4.4A'!H14),' Tab.V.4.4A'!H14/' Tab.V.4.4A'!$AE14*100,' Tab.V.4.4A'!H14)</f>
        <v>56.328673422243533</v>
      </c>
      <c r="I14" s="105">
        <f>IF(N(' Tab.V.4.4A'!I14),' Tab.V.4.4A'!I14/' Tab.V.4.4A'!$AE14*100,' Tab.V.4.4A'!I14)</f>
        <v>12.653497233474944</v>
      </c>
      <c r="J14" s="105">
        <f>IF(N(' Tab.V.4.4A'!J14),' Tab.V.4.4A'!J14/' Tab.V.4.4A'!$AE14*100,' Tab.V.4.4A'!J14)</f>
        <v>0.94583921610148747</v>
      </c>
      <c r="K14" s="105">
        <f>IF(N(' Tab.V.4.4A'!K14),' Tab.V.4.4A'!K14/' Tab.V.4.4A'!$AE14*100,' Tab.V.4.4A'!K14)</f>
        <v>4.9768203570313023</v>
      </c>
      <c r="L14" s="105">
        <f>IF(N(' Tab.V.4.4A'!L14),' Tab.V.4.4A'!L14/' Tab.V.4.4A'!$AE14*100,' Tab.V.4.4A'!L14)</f>
        <v>0.79366847690470621</v>
      </c>
      <c r="M14" s="105">
        <f>IF(N(' Tab.V.4.4A'!M14),' Tab.V.4.4A'!M14/' Tab.V.4.4A'!$AE14*100,' Tab.V.4.4A'!M14)</f>
        <v>0.22471879072007125</v>
      </c>
      <c r="N14" s="105">
        <f>IF(N(' Tab.V.4.4A'!N14),' Tab.V.4.4A'!N14/' Tab.V.4.4A'!$AE14*100,' Tab.V.4.4A'!N14)</f>
        <v>0.46219354679076063</v>
      </c>
      <c r="O14" s="105">
        <f>IF(N(' Tab.V.4.4A'!O14),' Tab.V.4.4A'!O14/' Tab.V.4.4A'!$AE14*100,' Tab.V.4.4A'!O14)</f>
        <v>0.52933052261682512</v>
      </c>
      <c r="P14" s="105">
        <f>IF(N(' Tab.V.4.4A'!P14),' Tab.V.4.4A'!P14/' Tab.V.4.4A'!$AE14*100,' Tab.V.4.4A'!P14)</f>
        <v>0.15000871117125286</v>
      </c>
      <c r="Q14" s="80"/>
      <c r="R14" s="107" t="s">
        <v>55</v>
      </c>
      <c r="S14" s="105" t="str">
        <f>IF(N(' Tab.V.4.4A'!S14),' Tab.V.4.4A'!S14/' Tab.V.4.4A'!$AE14*100,' Tab.V.4.4A'!S14)</f>
        <v>..</v>
      </c>
      <c r="T14" s="105">
        <f>IF(N(' Tab.V.4.4A'!T14),' Tab.V.4.4A'!T14/' Tab.V.4.4A'!$AE14*100,' Tab.V.4.4A'!T14)</f>
        <v>0.25372600006257873</v>
      </c>
      <c r="U14" s="105">
        <f>IF(N(' Tab.V.4.4A'!U14),' Tab.V.4.4A'!U14/' Tab.V.4.4A'!$AE14*100,' Tab.V.4.4A'!U14)</f>
        <v>3.8213845351216351E-2</v>
      </c>
      <c r="V14" s="105" t="str">
        <f>IF(N(' Tab.V.4.4A'!V14),' Tab.V.4.4A'!V14/' Tab.V.4.4A'!$AE14*100,' Tab.V.4.4A'!V14)</f>
        <v>..</v>
      </c>
      <c r="W14" s="105">
        <f>IF(N(' Tab.V.4.4A'!W14),' Tab.V.4.4A'!W14/' Tab.V.4.4A'!$AE14*100,' Tab.V.4.4A'!W14)</f>
        <v>1.8269136815715879E-2</v>
      </c>
      <c r="X14" s="105">
        <f>IF(N(' Tab.V.4.4A'!X14),' Tab.V.4.4A'!X14/' Tab.V.4.4A'!$AE14*100,' Tab.V.4.4A'!X14)</f>
        <v>0.17782079946631538</v>
      </c>
      <c r="Y14" s="105">
        <f>IF(N(' Tab.V.4.4A'!Y14),' Tab.V.4.4A'!Y14/' Tab.V.4.4A'!$AE14*100,' Tab.V.4.4A'!Y14)</f>
        <v>5.9984266441607557E-2</v>
      </c>
      <c r="Z14" s="108">
        <f>' Tab.V.4.4A'!Z14/' Tab.V.4.4A'!$AE14*100</f>
        <v>94.155419666755819</v>
      </c>
      <c r="AA14" s="108">
        <f>' Tab.V.4.4A'!AA14/' Tab.V.4.4A'!$AE14*100</f>
        <v>2.0099113370323631</v>
      </c>
      <c r="AB14" s="108">
        <f>' Tab.V.4.4A'!AB14/' Tab.V.4.4A'!$AE14*100</f>
        <v>0.69802275930868674</v>
      </c>
      <c r="AC14" s="108">
        <f>' Tab.V.4.4A'!AC14/' Tab.V.4.4A'!$AE14*100</f>
        <v>96.863365774363658</v>
      </c>
      <c r="AD14" s="108">
        <f>' Tab.V.4.4A'!AD14/' Tab.V.4.4A'!$AE14*100</f>
        <v>3.1366342256363309</v>
      </c>
      <c r="AE14" s="108">
        <f t="shared" si="0"/>
        <v>99.999999999999986</v>
      </c>
    </row>
    <row r="15" spans="1:31" s="46" customFormat="1" x14ac:dyDescent="0.2">
      <c r="A15" s="104" t="s">
        <v>20</v>
      </c>
      <c r="B15" s="105">
        <f>IF(N(' Tab.V.4.4A'!B15),' Tab.V.4.4A'!B15/' Tab.V.4.4A'!$AE15*100,' Tab.V.4.4A'!B15)</f>
        <v>2.1030268392501141</v>
      </c>
      <c r="C15" s="105">
        <f>IF(N(' Tab.V.4.4A'!C15),' Tab.V.4.4A'!C15/' Tab.V.4.4A'!$AE15*100,' Tab.V.4.4A'!C15)</f>
        <v>5.953603808789263E-3</v>
      </c>
      <c r="D15" s="105">
        <f>IF(N(' Tab.V.4.4A'!D15),' Tab.V.4.4A'!D15/' Tab.V.4.4A'!$AE15*100,' Tab.V.4.4A'!D15)</f>
        <v>0.88564368943337013</v>
      </c>
      <c r="E15" s="105">
        <f>IF(N(' Tab.V.4.4A'!E15),' Tab.V.4.4A'!E15/' Tab.V.4.4A'!$AE15*100,' Tab.V.4.4A'!E15)</f>
        <v>11.320763909363576</v>
      </c>
      <c r="F15" s="105">
        <f>IF(N(' Tab.V.4.4A'!F15),' Tab.V.4.4A'!F15/' Tab.V.4.4A'!$AE15*100,' Tab.V.4.4A'!F15)</f>
        <v>2.5101515844162194</v>
      </c>
      <c r="G15" s="105">
        <f>IF(N(' Tab.V.4.4A'!G15),' Tab.V.4.4A'!G15/' Tab.V.4.4A'!$AE15*100,' Tab.V.4.4A'!G15)</f>
        <v>0.98462627648283652</v>
      </c>
      <c r="H15" s="105">
        <f>IF(N(' Tab.V.4.4A'!H15),' Tab.V.4.4A'!H15/' Tab.V.4.4A'!$AE15*100,' Tab.V.4.4A'!H15)</f>
        <v>1.525525307933383</v>
      </c>
      <c r="I15" s="105">
        <f>IF(N(' Tab.V.4.4A'!I15),' Tab.V.4.4A'!I15/' Tab.V.4.4A'!$AE15*100,' Tab.V.4.4A'!I15)</f>
        <v>64.713690610815618</v>
      </c>
      <c r="J15" s="105">
        <f>IF(N(' Tab.V.4.4A'!J15),' Tab.V.4.4A'!J15/' Tab.V.4.4A'!$AE15*100,' Tab.V.4.4A'!J15)</f>
        <v>5.1383923510578065</v>
      </c>
      <c r="K15" s="105">
        <f>IF(N(' Tab.V.4.4A'!K15),' Tab.V.4.4A'!K15/' Tab.V.4.4A'!$AE15*100,' Tab.V.4.4A'!K15)</f>
        <v>7.0518305222708033</v>
      </c>
      <c r="L15" s="105">
        <f>IF(N(' Tab.V.4.4A'!L15),' Tab.V.4.4A'!L15/' Tab.V.4.4A'!$AE15*100,' Tab.V.4.4A'!L15)</f>
        <v>1.8226149772569262</v>
      </c>
      <c r="M15" s="105">
        <f>IF(N(' Tab.V.4.4A'!M15),' Tab.V.4.4A'!M15/' Tab.V.4.4A'!$AE15*100,' Tab.V.4.4A'!M15)</f>
        <v>0.41045533657627303</v>
      </c>
      <c r="N15" s="105">
        <f>IF(N(' Tab.V.4.4A'!N15),' Tab.V.4.4A'!N15/' Tab.V.4.4A'!$AE15*100,' Tab.V.4.4A'!N15)</f>
        <v>0.70799165697642008</v>
      </c>
      <c r="O15" s="105">
        <f>IF(N(' Tab.V.4.4A'!O15),' Tab.V.4.4A'!O15/' Tab.V.4.4A'!$AE15*100,' Tab.V.4.4A'!O15)</f>
        <v>0.8782160716763151</v>
      </c>
      <c r="P15" s="105">
        <f>IF(N(' Tab.V.4.4A'!P15),' Tab.V.4.4A'!P15/' Tab.V.4.4A'!$AE15*100,' Tab.V.4.4A'!P15)</f>
        <v>0.3836843920331704</v>
      </c>
      <c r="Q15" s="72"/>
      <c r="R15" s="104" t="s">
        <v>20</v>
      </c>
      <c r="S15" s="105">
        <f>IF(N(' Tab.V.4.4A'!S15),' Tab.V.4.4A'!S15/' Tab.V.4.4A'!$AE15*100,' Tab.V.4.4A'!S15)</f>
        <v>1.2935224443964369E-2</v>
      </c>
      <c r="T15" s="105">
        <f>IF(N(' Tab.V.4.4A'!T15),' Tab.V.4.4A'!T15/' Tab.V.4.4A'!$AE15*100,' Tab.V.4.4A'!T15)</f>
        <v>0.49347554276361988</v>
      </c>
      <c r="U15" s="105">
        <f>IF(N(' Tab.V.4.4A'!U15),' Tab.V.4.4A'!U15/' Tab.V.4.4A'!$AE15*100,' Tab.V.4.4A'!U15)</f>
        <v>0.37393981268840232</v>
      </c>
      <c r="V15" s="105">
        <f>IF(N(' Tab.V.4.4A'!V15),' Tab.V.4.4A'!V15/' Tab.V.4.4A'!$AE15*100,' Tab.V.4.4A'!V15)</f>
        <v>4.4521891575810831E-2</v>
      </c>
      <c r="W15" s="105">
        <f>IF(N(' Tab.V.4.4A'!W15),' Tab.V.4.4A'!W15/' Tab.V.4.4A'!$AE15*100,' Tab.V.4.4A'!W15)</f>
        <v>4.5713397083237683E-2</v>
      </c>
      <c r="X15" s="105">
        <f>IF(N(' Tab.V.4.4A'!X15),' Tab.V.4.4A'!X15/' Tab.V.4.4A'!$AE15*100,' Tab.V.4.4A'!X15)</f>
        <v>0.11760329386531286</v>
      </c>
      <c r="Y15" s="105">
        <f>IF(N(' Tab.V.4.4A'!Y15),' Tab.V.4.4A'!Y15/' Tab.V.4.4A'!$AE15*100,' Tab.V.4.4A'!Y15)</f>
        <v>6.194389938226455E-2</v>
      </c>
      <c r="Z15" s="106">
        <f>' Tab.V.4.4A'!Z15/' Tab.V.4.4A'!$AE15*100</f>
        <v>93.729453110416301</v>
      </c>
      <c r="AA15" s="106">
        <f>' Tab.V.4.4A'!AA15/' Tab.V.4.4A'!$AE15*100</f>
        <v>3.8192780424859345</v>
      </c>
      <c r="AB15" s="106">
        <f>' Tab.V.4.4A'!AB15/' Tab.V.4.4A'!$AE15*100</f>
        <v>1.5338174538357829</v>
      </c>
      <c r="AC15" s="106">
        <f>' Tab.V.4.4A'!AC15/' Tab.V.4.4A'!$AE15*100</f>
        <v>99.082548606738015</v>
      </c>
      <c r="AD15" s="106">
        <f>' Tab.V.4.4A'!AD15/' Tab.V.4.4A'!$AE15*100</f>
        <v>0.91745139326198411</v>
      </c>
      <c r="AE15" s="106">
        <f t="shared" si="0"/>
        <v>100</v>
      </c>
    </row>
    <row r="16" spans="1:31" s="46" customFormat="1" x14ac:dyDescent="0.2">
      <c r="A16" s="104" t="s">
        <v>38</v>
      </c>
      <c r="B16" s="105">
        <f>IF(N(' Tab.V.4.4A'!B16),' Tab.V.4.4A'!B16/' Tab.V.4.4A'!$AE16*100,' Tab.V.4.4A'!B16)</f>
        <v>1.5308890298372533</v>
      </c>
      <c r="C16" s="105" t="str">
        <f>IF(N(' Tab.V.4.4A'!C16),' Tab.V.4.4A'!C16/' Tab.V.4.4A'!$AE16*100,' Tab.V.4.4A'!C16)</f>
        <v>..</v>
      </c>
      <c r="D16" s="105">
        <f>IF(N(' Tab.V.4.4A'!D16),' Tab.V.4.4A'!D16/' Tab.V.4.4A'!$AE16*100,' Tab.V.4.4A'!D16)</f>
        <v>0.14450175688995706</v>
      </c>
      <c r="E16" s="105">
        <f>IF(N(' Tab.V.4.4A'!E16),' Tab.V.4.4A'!E16/' Tab.V.4.4A'!$AE16*100,' Tab.V.4.4A'!E16)</f>
        <v>6.9108172223058109</v>
      </c>
      <c r="F16" s="105">
        <f>IF(N(' Tab.V.4.4A'!F16),' Tab.V.4.4A'!F16/' Tab.V.4.4A'!$AE16*100,' Tab.V.4.4A'!F16)</f>
        <v>2.1482874590184426</v>
      </c>
      <c r="G16" s="105">
        <f>IF(N(' Tab.V.4.4A'!G16),' Tab.V.4.4A'!G16/' Tab.V.4.4A'!$AE16*100,' Tab.V.4.4A'!G16)</f>
        <v>1.4069802722003768</v>
      </c>
      <c r="H16" s="105">
        <f>IF(N(' Tab.V.4.4A'!H16),' Tab.V.4.4A'!H16/' Tab.V.4.4A'!$AE16*100,' Tab.V.4.4A'!H16)</f>
        <v>0.74130718681806596</v>
      </c>
      <c r="I16" s="105">
        <f>IF(N(' Tab.V.4.4A'!I16),' Tab.V.4.4A'!I16/' Tab.V.4.4A'!$AE16*100,' Tab.V.4.4A'!I16)</f>
        <v>27.935555699576486</v>
      </c>
      <c r="J16" s="105">
        <f>IF(N(' Tab.V.4.4A'!J16),' Tab.V.4.4A'!J16/' Tab.V.4.4A'!$AE16*100,' Tab.V.4.4A'!J16)</f>
        <v>51.135737149636064</v>
      </c>
      <c r="K16" s="105">
        <f>IF(N(' Tab.V.4.4A'!K16),' Tab.V.4.4A'!K16/' Tab.V.4.4A'!$AE16*100,' Tab.V.4.4A'!K16)</f>
        <v>3.951216983444966</v>
      </c>
      <c r="L16" s="105">
        <f>IF(N(' Tab.V.4.4A'!L16),' Tab.V.4.4A'!L16/' Tab.V.4.4A'!$AE16*100,' Tab.V.4.4A'!L16)</f>
        <v>1.9648307138404735</v>
      </c>
      <c r="M16" s="105">
        <f>IF(N(' Tab.V.4.4A'!M16),' Tab.V.4.4A'!M16/' Tab.V.4.4A'!$AE16*100,' Tab.V.4.4A'!M16)</f>
        <v>0.53783660774529252</v>
      </c>
      <c r="N16" s="105">
        <f>IF(N(' Tab.V.4.4A'!N16),' Tab.V.4.4A'!N16/' Tab.V.4.4A'!$AE16*100,' Tab.V.4.4A'!N16)</f>
        <v>0.39948950244434289</v>
      </c>
      <c r="O16" s="105">
        <f>IF(N(' Tab.V.4.4A'!O16),' Tab.V.4.4A'!O16/' Tab.V.4.4A'!$AE16*100,' Tab.V.4.4A'!O16)</f>
        <v>0.51542861846099364</v>
      </c>
      <c r="P16" s="105">
        <f>IF(N(' Tab.V.4.4A'!P16),' Tab.V.4.4A'!P16/' Tab.V.4.4A'!$AE16*100,' Tab.V.4.4A'!P16)</f>
        <v>0.20892370642499539</v>
      </c>
      <c r="Q16" s="72"/>
      <c r="R16" s="104" t="s">
        <v>38</v>
      </c>
      <c r="S16" s="105">
        <f>IF(N(' Tab.V.4.4A'!S16),' Tab.V.4.4A'!S16/' Tab.V.4.4A'!$AE16*100,' Tab.V.4.4A'!S16)</f>
        <v>7.7114643865715038E-2</v>
      </c>
      <c r="T16" s="105">
        <f>IF(N(' Tab.V.4.4A'!T16),' Tab.V.4.4A'!T16/' Tab.V.4.4A'!$AE16*100,' Tab.V.4.4A'!T16)</f>
        <v>0.31891210231682049</v>
      </c>
      <c r="U16" s="105">
        <f>IF(N(' Tab.V.4.4A'!U16),' Tab.V.4.4A'!U16/' Tab.V.4.4A'!$AE16*100,' Tab.V.4.4A'!U16)</f>
        <v>0.43850974880089322</v>
      </c>
      <c r="V16" s="105">
        <f>IF(N(' Tab.V.4.4A'!V16),' Tab.V.4.4A'!V16/' Tab.V.4.4A'!$AE16*100,' Tab.V.4.4A'!V16)</f>
        <v>0.13129515526954214</v>
      </c>
      <c r="W16" s="105">
        <f>IF(N(' Tab.V.4.4A'!W16),' Tab.V.4.4A'!W16/' Tab.V.4.4A'!$AE16*100,' Tab.V.4.4A'!W16)</f>
        <v>2.7583769845233554E-2</v>
      </c>
      <c r="X16" s="105" t="str">
        <f>IF(N(' Tab.V.4.4A'!X16),' Tab.V.4.4A'!X16/' Tab.V.4.4A'!$AE16*100,' Tab.V.4.4A'!X16)</f>
        <v>..</v>
      </c>
      <c r="Y16" s="105">
        <f>IF(N(' Tab.V.4.4A'!Y16),' Tab.V.4.4A'!Y16/' Tab.V.4.4A'!$AE16*100,' Tab.V.4.4A'!Y16)</f>
        <v>1.2317460436582189E-3</v>
      </c>
      <c r="Z16" s="106">
        <f>' Tab.V.4.4A'!Z16/' Tab.V.4.4A'!$AE16*100</f>
        <v>93.757005300708968</v>
      </c>
      <c r="AA16" s="106">
        <f>' Tab.V.4.4A'!AA16/' Tab.V.4.4A'!$AE16*100</f>
        <v>3.4175854424911027</v>
      </c>
      <c r="AB16" s="106">
        <f>' Tab.V.4.4A'!AB16/' Tab.V.4.4A'!$AE16*100</f>
        <v>1.2035708725668579</v>
      </c>
      <c r="AC16" s="106">
        <f>' Tab.V.4.4A'!AC16/' Tab.V.4.4A'!$AE16*100</f>
        <v>98.378161615766942</v>
      </c>
      <c r="AD16" s="106">
        <f>' Tab.V.4.4A'!AD16/' Tab.V.4.4A'!$AE16*100</f>
        <v>1.6218383842330633</v>
      </c>
      <c r="AE16" s="106">
        <f t="shared" si="0"/>
        <v>100</v>
      </c>
    </row>
    <row r="17" spans="1:31" s="46" customFormat="1" x14ac:dyDescent="0.2">
      <c r="A17" s="104" t="s">
        <v>39</v>
      </c>
      <c r="B17" s="105">
        <f>IF(N(' Tab.V.4.4A'!B17),' Tab.V.4.4A'!B17/' Tab.V.4.4A'!$AE17*100,' Tab.V.4.4A'!B17)</f>
        <v>2.9016473155962106</v>
      </c>
      <c r="C17" s="105">
        <f>IF(N(' Tab.V.4.4A'!C17),' Tab.V.4.4A'!C17/' Tab.V.4.4A'!$AE17*100,' Tab.V.4.4A'!C17)</f>
        <v>1.0355909483952735E-2</v>
      </c>
      <c r="D17" s="105">
        <f>IF(N(' Tab.V.4.4A'!D17),' Tab.V.4.4A'!D17/' Tab.V.4.4A'!$AE17*100,' Tab.V.4.4A'!D17)</f>
        <v>1.9557937624391595</v>
      </c>
      <c r="E17" s="105">
        <f>IF(N(' Tab.V.4.4A'!E17),' Tab.V.4.4A'!E17/' Tab.V.4.4A'!$AE17*100,' Tab.V.4.4A'!E17)</f>
        <v>12.840394467498992</v>
      </c>
      <c r="F17" s="105">
        <f>IF(N(' Tab.V.4.4A'!F17),' Tab.V.4.4A'!F17/' Tab.V.4.4A'!$AE17*100,' Tab.V.4.4A'!F17)</f>
        <v>1.1591832577900802</v>
      </c>
      <c r="G17" s="105">
        <f>IF(N(' Tab.V.4.4A'!G17),' Tab.V.4.4A'!G17/' Tab.V.4.4A'!$AE17*100,' Tab.V.4.4A'!G17)</f>
        <v>0.48869671391059255</v>
      </c>
      <c r="H17" s="105">
        <f>IF(N(' Tab.V.4.4A'!H17),' Tab.V.4.4A'!H17/' Tab.V.4.4A'!$AE17*100,' Tab.V.4.4A'!H17)</f>
        <v>0.67048654387948792</v>
      </c>
      <c r="I17" s="105">
        <f>IF(N(' Tab.V.4.4A'!I17),' Tab.V.4.4A'!I17/' Tab.V.4.4A'!$AE17*100,' Tab.V.4.4A'!I17)</f>
        <v>8.7178963527204321</v>
      </c>
      <c r="J17" s="105">
        <f>IF(N(' Tab.V.4.4A'!J17),' Tab.V.4.4A'!J17/' Tab.V.4.4A'!$AE17*100,' Tab.V.4.4A'!J17)</f>
        <v>0.77331795817679772</v>
      </c>
      <c r="K17" s="105">
        <f>IF(N(' Tab.V.4.4A'!K17),' Tab.V.4.4A'!K17/' Tab.V.4.4A'!$AE17*100,' Tab.V.4.4A'!K17)</f>
        <v>57.486444686476254</v>
      </c>
      <c r="L17" s="105">
        <f>IF(N(' Tab.V.4.4A'!L17),' Tab.V.4.4A'!L17/' Tab.V.4.4A'!$AE17*100,' Tab.V.4.4A'!L17)</f>
        <v>4.1822593023782488</v>
      </c>
      <c r="M17" s="105">
        <f>IF(N(' Tab.V.4.4A'!M17),' Tab.V.4.4A'!M17/' Tab.V.4.4A'!$AE17*100,' Tab.V.4.4A'!M17)</f>
        <v>1.176413209977492</v>
      </c>
      <c r="N17" s="105">
        <f>IF(N(' Tab.V.4.4A'!N17),' Tab.V.4.4A'!N17/' Tab.V.4.4A'!$AE17*100,' Tab.V.4.4A'!N17)</f>
        <v>2.1657642906156735</v>
      </c>
      <c r="O17" s="105">
        <f>IF(N(' Tab.V.4.4A'!O17),' Tab.V.4.4A'!O17/' Tab.V.4.4A'!$AE17*100,' Tab.V.4.4A'!O17)</f>
        <v>1.8313383900756759</v>
      </c>
      <c r="P17" s="105">
        <f>IF(N(' Tab.V.4.4A'!P17),' Tab.V.4.4A'!P17/' Tab.V.4.4A'!$AE17*100,' Tab.V.4.4A'!P17)</f>
        <v>0.73047872774432432</v>
      </c>
      <c r="Q17" s="72"/>
      <c r="R17" s="104" t="s">
        <v>39</v>
      </c>
      <c r="S17" s="105">
        <f>IF(N(' Tab.V.4.4A'!S17),' Tab.V.4.4A'!S17/' Tab.V.4.4A'!$AE17*100,' Tab.V.4.4A'!S17)</f>
        <v>6.5913472742089571E-2</v>
      </c>
      <c r="T17" s="105">
        <f>IF(N(' Tab.V.4.4A'!T17),' Tab.V.4.4A'!T17/' Tab.V.4.4A'!$AE17*100,' Tab.V.4.4A'!T17)</f>
        <v>1.3311908613071433</v>
      </c>
      <c r="U17" s="105">
        <f>IF(N(' Tab.V.4.4A'!U17),' Tab.V.4.4A'!U17/' Tab.V.4.4A'!$AE17*100,' Tab.V.4.4A'!U17)</f>
        <v>0.97704058737222621</v>
      </c>
      <c r="V17" s="105">
        <f>IF(N(' Tab.V.4.4A'!V17),' Tab.V.4.4A'!V17/' Tab.V.4.4A'!$AE17*100,' Tab.V.4.4A'!V17)</f>
        <v>0.13338976636961591</v>
      </c>
      <c r="W17" s="105">
        <f>IF(N(' Tab.V.4.4A'!W17),' Tab.V.4.4A'!W17/' Tab.V.4.4A'!$AE17*100,' Tab.V.4.4A'!W17)</f>
        <v>0.18154529546110362</v>
      </c>
      <c r="X17" s="105">
        <f>IF(N(' Tab.V.4.4A'!X17),' Tab.V.4.4A'!X17/' Tab.V.4.4A'!$AE17*100,' Tab.V.4.4A'!X17)</f>
        <v>0.1575428373900776</v>
      </c>
      <c r="Y17" s="105">
        <f>IF(N(' Tab.V.4.4A'!Y17),' Tab.V.4.4A'!Y17/' Tab.V.4.4A'!$AE17*100,' Tab.V.4.4A'!Y17)</f>
        <v>0.30581028628737883</v>
      </c>
      <c r="Z17" s="106">
        <f>' Tab.V.4.4A'!Z17/' Tab.V.4.4A'!$AE17*100</f>
        <v>85.84503371018188</v>
      </c>
      <c r="AA17" s="106">
        <f>' Tab.V.4.4A'!AA17/' Tab.V.4.4A'!$AE17*100</f>
        <v>9.3557751930470907</v>
      </c>
      <c r="AB17" s="106">
        <f>' Tab.V.4.4A'!AB17/' Tab.V.4.4A'!$AE17*100</f>
        <v>3.8829118346739593</v>
      </c>
      <c r="AC17" s="106">
        <f>' Tab.V.4.4A'!AC17/' Tab.V.4.4A'!$AE17*100</f>
        <v>99.083720737902937</v>
      </c>
      <c r="AD17" s="106">
        <f>' Tab.V.4.4A'!AD17/' Tab.V.4.4A'!$AE17*100</f>
        <v>0.91627926209706922</v>
      </c>
      <c r="AE17" s="106">
        <f t="shared" si="0"/>
        <v>100</v>
      </c>
    </row>
    <row r="18" spans="1:31" s="46" customFormat="1" x14ac:dyDescent="0.2">
      <c r="A18" s="104" t="s">
        <v>22</v>
      </c>
      <c r="B18" s="105">
        <f>IF(N(' Tab.V.4.4A'!B18),' Tab.V.4.4A'!B18/' Tab.V.4.4A'!$AE18*100,' Tab.V.4.4A'!B18)</f>
        <v>1.993991004216529</v>
      </c>
      <c r="C18" s="105">
        <f>IF(N(' Tab.V.4.4A'!C18),' Tab.V.4.4A'!C18/' Tab.V.4.4A'!$AE18*100,' Tab.V.4.4A'!C18)</f>
        <v>6.785773575392795E-2</v>
      </c>
      <c r="D18" s="105">
        <f>IF(N(' Tab.V.4.4A'!D18),' Tab.V.4.4A'!D18/' Tab.V.4.4A'!$AE18*100,' Tab.V.4.4A'!D18)</f>
        <v>4.4396819423845875</v>
      </c>
      <c r="E18" s="105">
        <f>IF(N(' Tab.V.4.4A'!E18),' Tab.V.4.4A'!E18/' Tab.V.4.4A'!$AE18*100,' Tab.V.4.4A'!E18)</f>
        <v>7.0336472991659171</v>
      </c>
      <c r="F18" s="105">
        <f>IF(N(' Tab.V.4.4A'!F18),' Tab.V.4.4A'!F18/' Tab.V.4.4A'!$AE18*100,' Tab.V.4.4A'!F18)</f>
        <v>0.52105509394454286</v>
      </c>
      <c r="G18" s="105">
        <f>IF(N(' Tab.V.4.4A'!G18),' Tab.V.4.4A'!G18/' Tab.V.4.4A'!$AE18*100,' Tab.V.4.4A'!G18)</f>
        <v>8.8790785210143788E-2</v>
      </c>
      <c r="H18" s="105">
        <f>IF(N(' Tab.V.4.4A'!H18),' Tab.V.4.4A'!H18/' Tab.V.4.4A'!$AE18*100,' Tab.V.4.4A'!H18)</f>
        <v>0.43226430873439908</v>
      </c>
      <c r="I18" s="105">
        <f>IF(N(' Tab.V.4.4A'!I18),' Tab.V.4.4A'!I18/' Tab.V.4.4A'!$AE18*100,' Tab.V.4.4A'!I18)</f>
        <v>5.1096925034912202</v>
      </c>
      <c r="J18" s="105">
        <f>IF(N(' Tab.V.4.4A'!J18),' Tab.V.4.4A'!J18/' Tab.V.4.4A'!$AE18*100,' Tab.V.4.4A'!J18)</f>
        <v>0.31214970312019968</v>
      </c>
      <c r="K18" s="105">
        <f>IF(N(' Tab.V.4.4A'!K18),' Tab.V.4.4A'!K18/' Tab.V.4.4A'!$AE18*100,' Tab.V.4.4A'!K18)</f>
        <v>6.9878699516761484</v>
      </c>
      <c r="L18" s="105">
        <f>IF(N(' Tab.V.4.4A'!L18),' Tab.V.4.4A'!L18/' Tab.V.4.4A'!$AE18*100,' Tab.V.4.4A'!L18)</f>
        <v>63.641049405497576</v>
      </c>
      <c r="M18" s="105">
        <f>IF(N(' Tab.V.4.4A'!M18),' Tab.V.4.4A'!M18/' Tab.V.4.4A'!$AE18*100,' Tab.V.4.4A'!M18)</f>
        <v>1.9811319838844204</v>
      </c>
      <c r="N18" s="105">
        <f>IF(N(' Tab.V.4.4A'!N18),' Tab.V.4.4A'!N18/' Tab.V.4.4A'!$AE18*100,' Tab.V.4.4A'!N18)</f>
        <v>1.2604825948261551</v>
      </c>
      <c r="O18" s="105">
        <f>IF(N(' Tab.V.4.4A'!O18),' Tab.V.4.4A'!O18/' Tab.V.4.4A'!$AE18*100,' Tab.V.4.4A'!O18)</f>
        <v>3.1826310673519362</v>
      </c>
      <c r="P18" s="105">
        <f>IF(N(' Tab.V.4.4A'!P18),' Tab.V.4.4A'!P18/' Tab.V.4.4A'!$AE18*100,' Tab.V.4.4A'!P18)</f>
        <v>0.59793414881272644</v>
      </c>
      <c r="Q18" s="72"/>
      <c r="R18" s="104" t="s">
        <v>22</v>
      </c>
      <c r="S18" s="105">
        <f>IF(N(' Tab.V.4.4A'!S18),' Tab.V.4.4A'!S18/' Tab.V.4.4A'!$AE18*100,' Tab.V.4.4A'!S18)</f>
        <v>0.18463623314195232</v>
      </c>
      <c r="T18" s="105">
        <f>IF(N(' Tab.V.4.4A'!T18),' Tab.V.4.4A'!T18/' Tab.V.4.4A'!$AE18*100,' Tab.V.4.4A'!T18)</f>
        <v>1.0060543303758567</v>
      </c>
      <c r="U18" s="105">
        <f>IF(N(' Tab.V.4.4A'!U18),' Tab.V.4.4A'!U18/' Tab.V.4.4A'!$AE18*100,' Tab.V.4.4A'!U18)</f>
        <v>0.59879171102430495</v>
      </c>
      <c r="V18" s="105">
        <f>IF(N(' Tab.V.4.4A'!V18),' Tab.V.4.4A'!V18/' Tab.V.4.4A'!$AE18*100,' Tab.V.4.4A'!V18)</f>
        <v>0.1029986641151813</v>
      </c>
      <c r="W18" s="105">
        <f>IF(N(' Tab.V.4.4A'!W18),' Tab.V.4.4A'!W18/' Tab.V.4.4A'!$AE18*100,' Tab.V.4.4A'!W18)</f>
        <v>9.418180666029001E-2</v>
      </c>
      <c r="X18" s="105">
        <f>IF(N(' Tab.V.4.4A'!X18),' Tab.V.4.4A'!X18/' Tab.V.4.4A'!$AE18*100,' Tab.V.4.4A'!X18)</f>
        <v>7.1752803912178212E-2</v>
      </c>
      <c r="Y18" s="105">
        <f>IF(N(' Tab.V.4.4A'!Y18),' Tab.V.4.4A'!Y18/' Tab.V.4.4A'!$AE18*100,' Tab.V.4.4A'!Y18)</f>
        <v>2.0249059013018558E-2</v>
      </c>
      <c r="Z18" s="106">
        <f>' Tab.V.4.4A'!Z18/' Tab.V.4.4A'!$AE18*100</f>
        <v>26.465945233753075</v>
      </c>
      <c r="AA18" s="106">
        <f>' Tab.V.4.4A'!AA18/' Tab.V.4.4A'!$AE18*100</f>
        <v>70.065295051560085</v>
      </c>
      <c r="AB18" s="106">
        <f>' Tab.V.4.4A'!AB18/' Tab.V.4.4A'!$AE18*100</f>
        <v>2.6765987570555083</v>
      </c>
      <c r="AC18" s="106">
        <f>' Tab.V.4.4A'!AC18/' Tab.V.4.4A'!$AE18*100</f>
        <v>99.207839042368661</v>
      </c>
      <c r="AD18" s="106">
        <f>' Tab.V.4.4A'!AD18/' Tab.V.4.4A'!$AE18*100</f>
        <v>0.79216095763133731</v>
      </c>
      <c r="AE18" s="106">
        <f t="shared" si="0"/>
        <v>100</v>
      </c>
    </row>
    <row r="19" spans="1:31" s="46" customFormat="1" x14ac:dyDescent="0.2">
      <c r="A19" s="104" t="s">
        <v>23</v>
      </c>
      <c r="B19" s="105">
        <f>IF(N(' Tab.V.4.4A'!B19),' Tab.V.4.4A'!B19/' Tab.V.4.4A'!$AE19*100,' Tab.V.4.4A'!B19)</f>
        <v>1.2641259067829214</v>
      </c>
      <c r="C19" s="105" t="str">
        <f>IF(N(' Tab.V.4.4A'!C19),' Tab.V.4.4A'!C19/' Tab.V.4.4A'!$AE19*100,' Tab.V.4.4A'!C19)</f>
        <v>..</v>
      </c>
      <c r="D19" s="105">
        <f>IF(N(' Tab.V.4.4A'!D19),' Tab.V.4.4A'!D19/' Tab.V.4.4A'!$AE19*100,' Tab.V.4.4A'!D19)</f>
        <v>0.43492074337046943</v>
      </c>
      <c r="E19" s="105">
        <f>IF(N(' Tab.V.4.4A'!E19),' Tab.V.4.4A'!E19/' Tab.V.4.4A'!$AE19*100,' Tab.V.4.4A'!E19)</f>
        <v>2.208455395822293</v>
      </c>
      <c r="F19" s="105" t="str">
        <f>IF(N(' Tab.V.4.4A'!F19),' Tab.V.4.4A'!F19/' Tab.V.4.4A'!$AE19*100,' Tab.V.4.4A'!F19)</f>
        <v>..</v>
      </c>
      <c r="G19" s="105" t="str">
        <f>IF(N(' Tab.V.4.4A'!G19),' Tab.V.4.4A'!G19/' Tab.V.4.4A'!$AE19*100,' Tab.V.4.4A'!G19)</f>
        <v>..</v>
      </c>
      <c r="H19" s="105" t="str">
        <f>IF(N(' Tab.V.4.4A'!H19),' Tab.V.4.4A'!H19/' Tab.V.4.4A'!$AE19*100,' Tab.V.4.4A'!H19)</f>
        <v>..</v>
      </c>
      <c r="I19" s="105">
        <f>IF(N(' Tab.V.4.4A'!I19),' Tab.V.4.4A'!I19/' Tab.V.4.4A'!$AE19*100,' Tab.V.4.4A'!I19)</f>
        <v>3.3216974894013784</v>
      </c>
      <c r="J19" s="105">
        <f>IF(N(' Tab.V.4.4A'!J19),' Tab.V.4.4A'!J19/' Tab.V.4.4A'!$AE19*100,' Tab.V.4.4A'!J19)</f>
        <v>0.43281023009900754</v>
      </c>
      <c r="K19" s="105">
        <f>IF(N(' Tab.V.4.4A'!K19),' Tab.V.4.4A'!K19/' Tab.V.4.4A'!$AE19*100,' Tab.V.4.4A'!K19)</f>
        <v>8.7716389465057034</v>
      </c>
      <c r="L19" s="105">
        <f>IF(N(' Tab.V.4.4A'!L19),' Tab.V.4.4A'!L19/' Tab.V.4.4A'!$AE19*100,' Tab.V.4.4A'!L19)</f>
        <v>13.016703877877356</v>
      </c>
      <c r="M19" s="105">
        <f>IF(N(' Tab.V.4.4A'!M19),' Tab.V.4.4A'!M19/' Tab.V.4.4A'!$AE19*100,' Tab.V.4.4A'!M19)</f>
        <v>43.836648419073533</v>
      </c>
      <c r="N19" s="105">
        <f>IF(N(' Tab.V.4.4A'!N19),' Tab.V.4.4A'!N19/' Tab.V.4.4A'!$AE19*100,' Tab.V.4.4A'!N19)</f>
        <v>7.1430083196552401</v>
      </c>
      <c r="O19" s="105">
        <f>IF(N(' Tab.V.4.4A'!O19),' Tab.V.4.4A'!O19/' Tab.V.4.4A'!$AE19*100,' Tab.V.4.4A'!O19)</f>
        <v>12.022216908180331</v>
      </c>
      <c r="P19" s="105">
        <f>IF(N(' Tab.V.4.4A'!P19),' Tab.V.4.4A'!P19/' Tab.V.4.4A'!$AE19*100,' Tab.V.4.4A'!P19)</f>
        <v>2.5023115784129311</v>
      </c>
      <c r="Q19" s="72"/>
      <c r="R19" s="104" t="s">
        <v>23</v>
      </c>
      <c r="S19" s="105">
        <f>IF(N(' Tab.V.4.4A'!S19),' Tab.V.4.4A'!S19/' Tab.V.4.4A'!$AE19*100,' Tab.V.4.4A'!S19)</f>
        <v>0.17121986057376987</v>
      </c>
      <c r="T19" s="105">
        <f>IF(N(' Tab.V.4.4A'!T19),' Tab.V.4.4A'!T19/' Tab.V.4.4A'!$AE19*100,' Tab.V.4.4A'!T19)</f>
        <v>2.2863655298094794</v>
      </c>
      <c r="U19" s="105">
        <f>IF(N(' Tab.V.4.4A'!U19),' Tab.V.4.4A'!U19/' Tab.V.4.4A'!$AE19*100,' Tab.V.4.4A'!U19)</f>
        <v>1.6346461858643186</v>
      </c>
      <c r="V19" s="105">
        <f>IF(N(' Tab.V.4.4A'!V19),' Tab.V.4.4A'!V19/' Tab.V.4.4A'!$AE19*100,' Tab.V.4.4A'!V19)</f>
        <v>0.10818467181906152</v>
      </c>
      <c r="W19" s="105">
        <f>IF(N(' Tab.V.4.4A'!W19),' Tab.V.4.4A'!W19/' Tab.V.4.4A'!$AE19*100,' Tab.V.4.4A'!W19)</f>
        <v>0.28931321334528814</v>
      </c>
      <c r="X19" s="105">
        <f>IF(N(' Tab.V.4.4A'!X19),' Tab.V.4.4A'!X19/' Tab.V.4.4A'!$AE19*100,' Tab.V.4.4A'!X19)</f>
        <v>0.13662890576862299</v>
      </c>
      <c r="Y19" s="105">
        <f>IF(N(' Tab.V.4.4A'!Y19),' Tab.V.4.4A'!Y19/' Tab.V.4.4A'!$AE19*100,' Tab.V.4.4A'!Y19)</f>
        <v>9.3184526646750337E-2</v>
      </c>
      <c r="Z19" s="106">
        <f>' Tab.V.4.4A'!Z19/' Tab.V.4.4A'!$AE19*100</f>
        <v>16.433648711981771</v>
      </c>
      <c r="AA19" s="106">
        <f>' Tab.V.4.4A'!AA19/' Tab.V.4.4A'!$AE19*100</f>
        <v>76.018577524786451</v>
      </c>
      <c r="AB19" s="106">
        <f>' Tab.V.4.4A'!AB19/' Tab.V.4.4A'!$AE19*100</f>
        <v>7.2218544722402216</v>
      </c>
      <c r="AC19" s="106">
        <f>' Tab.V.4.4A'!AC19/' Tab.V.4.4A'!$AE19*100</f>
        <v>99.67408070900845</v>
      </c>
      <c r="AD19" s="106">
        <f>' Tab.V.4.4A'!AD19/' Tab.V.4.4A'!$AE19*100</f>
        <v>0.32591929099154832</v>
      </c>
      <c r="AE19" s="106">
        <f t="shared" si="0"/>
        <v>100</v>
      </c>
    </row>
    <row r="20" spans="1:31" s="46" customFormat="1" x14ac:dyDescent="0.2">
      <c r="A20" s="104" t="s">
        <v>24</v>
      </c>
      <c r="B20" s="105">
        <f>IF(N(' Tab.V.4.4A'!B20),' Tab.V.4.4A'!B20/' Tab.V.4.4A'!$AE20*100,' Tab.V.4.4A'!B20)</f>
        <v>1.3481644113869224</v>
      </c>
      <c r="C20" s="105">
        <f>IF(N(' Tab.V.4.4A'!C20),' Tab.V.4.4A'!C20/' Tab.V.4.4A'!$AE20*100,' Tab.V.4.4A'!C20)</f>
        <v>9.3596598659776364E-4</v>
      </c>
      <c r="D20" s="105">
        <f>IF(N(' Tab.V.4.4A'!D20),' Tab.V.4.4A'!D20/' Tab.V.4.4A'!$AE20*100,' Tab.V.4.4A'!D20)</f>
        <v>0.69301311348089734</v>
      </c>
      <c r="E20" s="105">
        <f>IF(N(' Tab.V.4.4A'!E20),' Tab.V.4.4A'!E20/' Tab.V.4.4A'!$AE20*100,' Tab.V.4.4A'!E20)</f>
        <v>6.4825054017185924</v>
      </c>
      <c r="F20" s="105">
        <f>IF(N(' Tab.V.4.4A'!F20),' Tab.V.4.4A'!F20/' Tab.V.4.4A'!$AE20*100,' Tab.V.4.4A'!F20)</f>
        <v>0.20621122960042215</v>
      </c>
      <c r="G20" s="105">
        <f>IF(N(' Tab.V.4.4A'!G20),' Tab.V.4.4A'!G20/' Tab.V.4.4A'!$AE20*100,' Tab.V.4.4A'!G20)</f>
        <v>0.1293325765948761</v>
      </c>
      <c r="H20" s="105">
        <f>IF(N(' Tab.V.4.4A'!H20),' Tab.V.4.4A'!H20/' Tab.V.4.4A'!$AE20*100,' Tab.V.4.4A'!H20)</f>
        <v>7.6878653005546096E-2</v>
      </c>
      <c r="I20" s="105">
        <f>IF(N(' Tab.V.4.4A'!I20),' Tab.V.4.4A'!I20/' Tab.V.4.4A'!$AE20*100,' Tab.V.4.4A'!I20)</f>
        <v>4.8746004719658274</v>
      </c>
      <c r="J20" s="105">
        <f>IF(N(' Tab.V.4.4A'!J20),' Tab.V.4.4A'!J20/' Tab.V.4.4A'!$AE20*100,' Tab.V.4.4A'!J20)</f>
        <v>0.52967709173462374</v>
      </c>
      <c r="K20" s="105">
        <f>IF(N(' Tab.V.4.4A'!K20),' Tab.V.4.4A'!K20/' Tab.V.4.4A'!$AE20*100,' Tab.V.4.4A'!K20)</f>
        <v>9.4910386235325745</v>
      </c>
      <c r="L20" s="105">
        <f>IF(N(' Tab.V.4.4A'!L20),' Tab.V.4.4A'!L20/' Tab.V.4.4A'!$AE20*100,' Tab.V.4.4A'!L20)</f>
        <v>2.579910585377025</v>
      </c>
      <c r="M20" s="105">
        <f>IF(N(' Tab.V.4.4A'!M20),' Tab.V.4.4A'!M20/' Tab.V.4.4A'!$AE20*100,' Tab.V.4.4A'!M20)</f>
        <v>4.6241847636685884</v>
      </c>
      <c r="N20" s="105">
        <f>IF(N(' Tab.V.4.4A'!N20),' Tab.V.4.4A'!N20/' Tab.V.4.4A'!$AE20*100,' Tab.V.4.4A'!N20)</f>
        <v>52.531558980792781</v>
      </c>
      <c r="O20" s="105">
        <f>IF(N(' Tab.V.4.4A'!O20),' Tab.V.4.4A'!O20/' Tab.V.4.4A'!$AE20*100,' Tab.V.4.4A'!O20)</f>
        <v>3.5733886947257321</v>
      </c>
      <c r="P20" s="105">
        <f>IF(N(' Tab.V.4.4A'!P20),' Tab.V.4.4A'!P20/' Tab.V.4.4A'!$AE20*100,' Tab.V.4.4A'!P20)</f>
        <v>6.8610488793300863</v>
      </c>
      <c r="Q20" s="72"/>
      <c r="R20" s="104" t="s">
        <v>24</v>
      </c>
      <c r="S20" s="105">
        <f>IF(N(' Tab.V.4.4A'!S20),' Tab.V.4.4A'!S20/' Tab.V.4.4A'!$AE20*100,' Tab.V.4.4A'!S20)</f>
        <v>0.95708496380599617</v>
      </c>
      <c r="T20" s="105">
        <f>IF(N(' Tab.V.4.4A'!T20),' Tab.V.4.4A'!T20/' Tab.V.4.4A'!$AE20*100,' Tab.V.4.4A'!T20)</f>
        <v>1.6662534476406687</v>
      </c>
      <c r="U20" s="105">
        <f>IF(N(' Tab.V.4.4A'!U20),' Tab.V.4.4A'!U20/' Tab.V.4.4A'!$AE20*100,' Tab.V.4.4A'!U20)</f>
        <v>1.5788451772858976</v>
      </c>
      <c r="V20" s="105">
        <f>IF(N(' Tab.V.4.4A'!V20),' Tab.V.4.4A'!V20/' Tab.V.4.4A'!$AE20*100,' Tab.V.4.4A'!V20)</f>
        <v>0.27117623044677441</v>
      </c>
      <c r="W20" s="105">
        <f>IF(N(' Tab.V.4.4A'!W20),' Tab.V.4.4A'!W20/' Tab.V.4.4A'!$AE20*100,' Tab.V.4.4A'!W20)</f>
        <v>0.16734872698668737</v>
      </c>
      <c r="X20" s="105">
        <f>IF(N(' Tab.V.4.4A'!X20),' Tab.V.4.4A'!X20/' Tab.V.4.4A'!$AE20*100,' Tab.V.4.4A'!X20)</f>
        <v>0.17722615527078292</v>
      </c>
      <c r="Y20" s="105">
        <f>IF(N(' Tab.V.4.4A'!Y20),' Tab.V.4.4A'!Y20/' Tab.V.4.4A'!$AE20*100,' Tab.V.4.4A'!Y20)</f>
        <v>0.13427129073692387</v>
      </c>
      <c r="Z20" s="106">
        <f>' Tab.V.4.4A'!Z20/' Tab.V.4.4A'!$AE20*100</f>
        <v>23.626146309406458</v>
      </c>
      <c r="AA20" s="106">
        <f>' Tab.V.4.4A'!AA20/' Tab.V.4.4A'!$AE20*100</f>
        <v>63.309043024564126</v>
      </c>
      <c r="AB20" s="106">
        <f>' Tab.V.4.4A'!AB20/' Tab.V.4.4A'!$AE20*100</f>
        <v>11.813254871503819</v>
      </c>
      <c r="AC20" s="106">
        <f>' Tab.V.4.4A'!AC20/' Tab.V.4.4A'!$AE20*100</f>
        <v>98.748444205474399</v>
      </c>
      <c r="AD20" s="106">
        <f>' Tab.V.4.4A'!AD20/' Tab.V.4.4A'!$AE20*100</f>
        <v>1.2515557945255946</v>
      </c>
      <c r="AE20" s="106">
        <f t="shared" si="0"/>
        <v>100</v>
      </c>
    </row>
    <row r="21" spans="1:31" s="46" customFormat="1" x14ac:dyDescent="0.2">
      <c r="A21" s="104" t="s">
        <v>25</v>
      </c>
      <c r="B21" s="105">
        <f>IF(N(' Tab.V.4.4A'!B21),' Tab.V.4.4A'!B21/' Tab.V.4.4A'!$AE21*100,' Tab.V.4.4A'!B21)</f>
        <v>1.24307561066094</v>
      </c>
      <c r="C21" s="105">
        <f>IF(N(' Tab.V.4.4A'!C21),' Tab.V.4.4A'!C21/' Tab.V.4.4A'!$AE21*100,' Tab.V.4.4A'!C21)</f>
        <v>2.3936510301652749E-2</v>
      </c>
      <c r="D21" s="105">
        <f>IF(N(' Tab.V.4.4A'!D21),' Tab.V.4.4A'!D21/' Tab.V.4.4A'!$AE21*100,' Tab.V.4.4A'!D21)</f>
        <v>0.31711737146270425</v>
      </c>
      <c r="E21" s="105">
        <f>IF(N(' Tab.V.4.4A'!E21),' Tab.V.4.4A'!E21/' Tab.V.4.4A'!$AE21*100,' Tab.V.4.4A'!E21)</f>
        <v>3.9800286549742001</v>
      </c>
      <c r="F21" s="105">
        <f>IF(N(' Tab.V.4.4A'!F21),' Tab.V.4.4A'!F21/' Tab.V.4.4A'!$AE21*100,' Tab.V.4.4A'!F21)</f>
        <v>0.10886450362347964</v>
      </c>
      <c r="G21" s="105">
        <f>IF(N(' Tab.V.4.4A'!G21),' Tab.V.4.4A'!G21/' Tab.V.4.4A'!$AE21*100,' Tab.V.4.4A'!G21)</f>
        <v>3.3035782555930461E-2</v>
      </c>
      <c r="H21" s="105">
        <f>IF(N(' Tab.V.4.4A'!H21),' Tab.V.4.4A'!H21/' Tab.V.4.4A'!$AE21*100,' Tab.V.4.4A'!H21)</f>
        <v>7.582872106754919E-2</v>
      </c>
      <c r="I21" s="105">
        <f>IF(N(' Tab.V.4.4A'!I21),' Tab.V.4.4A'!I21/' Tab.V.4.4A'!$AE21*100,' Tab.V.4.4A'!I21)</f>
        <v>2.7697905903896261</v>
      </c>
      <c r="J21" s="105">
        <f>IF(N(' Tab.V.4.4A'!J21),' Tab.V.4.4A'!J21/' Tab.V.4.4A'!$AE21*100,' Tab.V.4.4A'!J21)</f>
        <v>0.45102284577397944</v>
      </c>
      <c r="K21" s="105">
        <f>IF(N(' Tab.V.4.4A'!K21),' Tab.V.4.4A'!K21/' Tab.V.4.4A'!$AE21*100,' Tab.V.4.4A'!K21)</f>
        <v>2.5152680211664276</v>
      </c>
      <c r="L21" s="105">
        <f>IF(N(' Tab.V.4.4A'!L21),' Tab.V.4.4A'!L21/' Tab.V.4.4A'!$AE21*100,' Tab.V.4.4A'!L21)</f>
        <v>4.4061651980829009</v>
      </c>
      <c r="M21" s="105">
        <f>IF(N(' Tab.V.4.4A'!M21),' Tab.V.4.4A'!M21/' Tab.V.4.4A'!$AE21*100,' Tab.V.4.4A'!M21)</f>
        <v>2.4073816294036545</v>
      </c>
      <c r="N21" s="105">
        <f>IF(N(' Tab.V.4.4A'!N21),' Tab.V.4.4A'!N21/' Tab.V.4.4A'!$AE21*100,' Tab.V.4.4A'!N21)</f>
        <v>1.2678791332578292</v>
      </c>
      <c r="O21" s="105">
        <f>IF(N(' Tab.V.4.4A'!O21),' Tab.V.4.4A'!O21/' Tab.V.4.4A'!$AE21*100,' Tab.V.4.4A'!O21)</f>
        <v>65.861523758859917</v>
      </c>
      <c r="P21" s="105">
        <f>IF(N(' Tab.V.4.4A'!P21),' Tab.V.4.4A'!P21/' Tab.V.4.4A'!$AE21*100,' Tab.V.4.4A'!P21)</f>
        <v>3.2115420685039919</v>
      </c>
      <c r="Q21" s="72"/>
      <c r="R21" s="104" t="s">
        <v>25</v>
      </c>
      <c r="S21" s="105">
        <f>IF(N(' Tab.V.4.4A'!S21),' Tab.V.4.4A'!S21/' Tab.V.4.4A'!$AE21*100,' Tab.V.4.4A'!S21)</f>
        <v>0.47151526954606243</v>
      </c>
      <c r="T21" s="105">
        <f>IF(N(' Tab.V.4.4A'!T21),' Tab.V.4.4A'!T21/' Tab.V.4.4A'!$AE21*100,' Tab.V.4.4A'!T21)</f>
        <v>7.014752497398419</v>
      </c>
      <c r="U21" s="105">
        <f>IF(N(' Tab.V.4.4A'!U21),' Tab.V.4.4A'!U21/' Tab.V.4.4A'!$AE21*100,' Tab.V.4.4A'!U21)</f>
        <v>1.5281069919313395</v>
      </c>
      <c r="V21" s="105">
        <f>IF(N(' Tab.V.4.4A'!V21),' Tab.V.4.4A'!V21/' Tab.V.4.4A'!$AE21*100,' Tab.V.4.4A'!V21)</f>
        <v>1.2231408631390595</v>
      </c>
      <c r="W21" s="105">
        <f>IF(N(' Tab.V.4.4A'!W21),' Tab.V.4.4A'!W21/' Tab.V.4.4A'!$AE21*100,' Tab.V.4.4A'!W21)</f>
        <v>0.32948209957265878</v>
      </c>
      <c r="X21" s="105">
        <f>IF(N(' Tab.V.4.4A'!X21),' Tab.V.4.4A'!X21/' Tab.V.4.4A'!$AE21*100,' Tab.V.4.4A'!X21)</f>
        <v>0.37052576453383823</v>
      </c>
      <c r="Y21" s="105">
        <f>IF(N(' Tab.V.4.4A'!Y21),' Tab.V.4.4A'!Y21/' Tab.V.4.4A'!$AE21*100,' Tab.V.4.4A'!Y21)</f>
        <v>0.12576906495773751</v>
      </c>
      <c r="Z21" s="106">
        <f>' Tab.V.4.4A'!Z21/' Tab.V.4.4A'!$AE21*100</f>
        <v>11.409104108353011</v>
      </c>
      <c r="AA21" s="106">
        <f>' Tab.V.4.4A'!AA21/' Tab.V.4.4A'!$AE21*100</f>
        <v>73.9429497196043</v>
      </c>
      <c r="AB21" s="106">
        <f>' Tab.V.4.4A'!AB21/' Tab.V.4.4A'!$AE21*100</f>
        <v>14.274834619583107</v>
      </c>
      <c r="AC21" s="106">
        <f>' Tab.V.4.4A'!AC21/' Tab.V.4.4A'!$AE21*100</f>
        <v>99.626888447540423</v>
      </c>
      <c r="AD21" s="106">
        <f>' Tab.V.4.4A'!AD21/' Tab.V.4.4A'!$AE21*100</f>
        <v>0.373111552459581</v>
      </c>
      <c r="AE21" s="106">
        <f t="shared" si="0"/>
        <v>100</v>
      </c>
    </row>
    <row r="22" spans="1:31" s="46" customFormat="1" x14ac:dyDescent="0.2">
      <c r="A22" s="104" t="s">
        <v>26</v>
      </c>
      <c r="B22" s="105">
        <f>IF(N(' Tab.V.4.4A'!B22),' Tab.V.4.4A'!B22/' Tab.V.4.4A'!$AE22*100,' Tab.V.4.4A'!B22)</f>
        <v>2.2490672551762421</v>
      </c>
      <c r="C22" s="105">
        <f>IF(N(' Tab.V.4.4A'!C22),' Tab.V.4.4A'!C22/' Tab.V.4.4A'!$AE22*100,' Tab.V.4.4A'!C22)</f>
        <v>3.3999545405344327E-2</v>
      </c>
      <c r="D22" s="105">
        <f>IF(N(' Tab.V.4.4A'!D22),' Tab.V.4.4A'!D22/' Tab.V.4.4A'!$AE22*100,' Tab.V.4.4A'!D22)</f>
        <v>0.16357565668194141</v>
      </c>
      <c r="E22" s="105">
        <f>IF(N(' Tab.V.4.4A'!E22),' Tab.V.4.4A'!E22/' Tab.V.4.4A'!$AE22*100,' Tab.V.4.4A'!E22)</f>
        <v>5.7382059955403149</v>
      </c>
      <c r="F22" s="105">
        <f>IF(N(' Tab.V.4.4A'!F22),' Tab.V.4.4A'!F22/' Tab.V.4.4A'!$AE22*100,' Tab.V.4.4A'!F22)</f>
        <v>0.17781589962036712</v>
      </c>
      <c r="G22" s="105">
        <f>IF(N(' Tab.V.4.4A'!G22),' Tab.V.4.4A'!G22/' Tab.V.4.4A'!$AE22*100,' Tab.V.4.4A'!G22)</f>
        <v>0.10955541094180582</v>
      </c>
      <c r="H22" s="105">
        <f>IF(N(' Tab.V.4.4A'!H22),' Tab.V.4.4A'!H22/' Tab.V.4.4A'!$AE22*100,' Tab.V.4.4A'!H22)</f>
        <v>6.8266429539194776E-2</v>
      </c>
      <c r="I22" s="105">
        <f>IF(N(' Tab.V.4.4A'!I22),' Tab.V.4.4A'!I22/' Tab.V.4.4A'!$AE22*100,' Tab.V.4.4A'!I22)</f>
        <v>3.0220801590819897</v>
      </c>
      <c r="J22" s="105">
        <f>IF(N(' Tab.V.4.4A'!J22),' Tab.V.4.4A'!J22/' Tab.V.4.4A'!$AE22*100,' Tab.V.4.4A'!J22)</f>
        <v>0.32144808715575235</v>
      </c>
      <c r="K22" s="105">
        <f>IF(N(' Tab.V.4.4A'!K22),' Tab.V.4.4A'!K22/' Tab.V.4.4A'!$AE22*100,' Tab.V.4.4A'!K22)</f>
        <v>5.6209037023324653</v>
      </c>
      <c r="L22" s="105">
        <f>IF(N(' Tab.V.4.4A'!L22),' Tab.V.4.4A'!L22/' Tab.V.4.4A'!$AE22*100,' Tab.V.4.4A'!L22)</f>
        <v>1.4338682999122296</v>
      </c>
      <c r="M22" s="105">
        <f>IF(N(' Tab.V.4.4A'!M22),' Tab.V.4.4A'!M22/' Tab.V.4.4A'!$AE22*100,' Tab.V.4.4A'!M22)</f>
        <v>1.6523969174537614</v>
      </c>
      <c r="N22" s="105">
        <f>IF(N(' Tab.V.4.4A'!N22),' Tab.V.4.4A'!N22/' Tab.V.4.4A'!$AE22*100,' Tab.V.4.4A'!N22)</f>
        <v>6.1330415341013129</v>
      </c>
      <c r="O22" s="105">
        <f>IF(N(' Tab.V.4.4A'!O22),' Tab.V.4.4A'!O22/' Tab.V.4.4A'!$AE22*100,' Tab.V.4.4A'!O22)</f>
        <v>12.006800146715495</v>
      </c>
      <c r="P22" s="105">
        <f>IF(N(' Tab.V.4.4A'!P22),' Tab.V.4.4A'!P22/' Tab.V.4.4A'!$AE22*100,' Tab.V.4.4A'!P22)</f>
        <v>46.099177440318414</v>
      </c>
      <c r="Q22" s="72"/>
      <c r="R22" s="104" t="s">
        <v>26</v>
      </c>
      <c r="S22" s="105">
        <f>IF(N(' Tab.V.4.4A'!S22),' Tab.V.4.4A'!S22/' Tab.V.4.4A'!$AE22*100,' Tab.V.4.4A'!S22)</f>
        <v>2.3165910771362532</v>
      </c>
      <c r="T22" s="105">
        <f>IF(N(' Tab.V.4.4A'!T22),' Tab.V.4.4A'!T22/' Tab.V.4.4A'!$AE22*100,' Tab.V.4.4A'!T22)</f>
        <v>5.3888596268497908</v>
      </c>
      <c r="U22" s="105">
        <f>IF(N(' Tab.V.4.4A'!U22),' Tab.V.4.4A'!U22/' Tab.V.4.4A'!$AE22*100,' Tab.V.4.4A'!U22)</f>
        <v>5.2147864694285095</v>
      </c>
      <c r="V22" s="105">
        <f>IF(N(' Tab.V.4.4A'!V22),' Tab.V.4.4A'!V22/' Tab.V.4.4A'!$AE22*100,' Tab.V.4.4A'!V22)</f>
        <v>1.281330762287274</v>
      </c>
      <c r="W22" s="105">
        <f>IF(N(' Tab.V.4.4A'!W22),' Tab.V.4.4A'!W22/' Tab.V.4.4A'!$AE22*100,' Tab.V.4.4A'!W22)</f>
        <v>0.31045749498383429</v>
      </c>
      <c r="X22" s="105">
        <f>IF(N(' Tab.V.4.4A'!X22),' Tab.V.4.4A'!X22/' Tab.V.4.4A'!$AE22*100,' Tab.V.4.4A'!X22)</f>
        <v>0.24744278624462632</v>
      </c>
      <c r="Y22" s="105" t="str">
        <f>IF(N(' Tab.V.4.4A'!Y22),' Tab.V.4.4A'!Y22/' Tab.V.4.4A'!$AE22*100,' Tab.V.4.4A'!Y22)</f>
        <v>..</v>
      </c>
      <c r="Z22" s="106">
        <f>' Tab.V.4.4A'!Z22/' Tab.V.4.4A'!$AE22*100</f>
        <v>17.327096300994416</v>
      </c>
      <c r="AA22" s="106">
        <f>' Tab.V.4.4A'!AA22/' Tab.V.4.4A'!$AE22*100</f>
        <v>21.226106898182799</v>
      </c>
      <c r="AB22" s="106">
        <f>' Tab.V.4.4A'!AB22/' Tab.V.4.4A'!$AE22*100</f>
        <v>60.858645657248701</v>
      </c>
      <c r="AC22" s="106">
        <f>' Tab.V.4.4A'!AC22/' Tab.V.4.4A'!$AE22*100</f>
        <v>99.411848856425905</v>
      </c>
      <c r="AD22" s="106">
        <f>' Tab.V.4.4A'!AD22/' Tab.V.4.4A'!$AE22*100</f>
        <v>0.58815114357408593</v>
      </c>
      <c r="AE22" s="106">
        <f t="shared" si="0"/>
        <v>99.999999999999986</v>
      </c>
    </row>
    <row r="23" spans="1:31" s="46" customFormat="1" x14ac:dyDescent="0.2">
      <c r="A23" s="104" t="s">
        <v>27</v>
      </c>
      <c r="B23" s="105">
        <f>IF(N(' Tab.V.4.4A'!B23),' Tab.V.4.4A'!B23/' Tab.V.4.4A'!$AE23*100,' Tab.V.4.4A'!B23)</f>
        <v>0.4566856886657405</v>
      </c>
      <c r="C23" s="105" t="str">
        <f>IF(N(' Tab.V.4.4A'!C23),' Tab.V.4.4A'!C23/' Tab.V.4.4A'!$AE23*100,' Tab.V.4.4A'!C23)</f>
        <v>..</v>
      </c>
      <c r="D23" s="105">
        <f>IF(N(' Tab.V.4.4A'!D23),' Tab.V.4.4A'!D23/' Tab.V.4.4A'!$AE23*100,' Tab.V.4.4A'!D23)</f>
        <v>6.7815684404730084E-2</v>
      </c>
      <c r="E23" s="105">
        <f>IF(N(' Tab.V.4.4A'!E23),' Tab.V.4.4A'!E23/' Tab.V.4.4A'!$AE23*100,' Tab.V.4.4A'!E23)</f>
        <v>2.5007596877436948</v>
      </c>
      <c r="F23" s="105" t="str">
        <f>IF(N(' Tab.V.4.4A'!F23),' Tab.V.4.4A'!F23/' Tab.V.4.4A'!$AE23*100,' Tab.V.4.4A'!F23)</f>
        <v>..</v>
      </c>
      <c r="G23" s="105" t="str">
        <f>IF(N(' Tab.V.4.4A'!G23),' Tab.V.4.4A'!G23/' Tab.V.4.4A'!$AE23*100,' Tab.V.4.4A'!G23)</f>
        <v>..</v>
      </c>
      <c r="H23" s="105" t="str">
        <f>IF(N(' Tab.V.4.4A'!H23),' Tab.V.4.4A'!H23/' Tab.V.4.4A'!$AE23*100,' Tab.V.4.4A'!H23)</f>
        <v>..</v>
      </c>
      <c r="I23" s="105">
        <f>IF(N(' Tab.V.4.4A'!I23),' Tab.V.4.4A'!I23/' Tab.V.4.4A'!$AE23*100,' Tab.V.4.4A'!I23)</f>
        <v>0.75309768134006949</v>
      </c>
      <c r="J23" s="105" t="str">
        <f>IF(N(' Tab.V.4.4A'!J23),' Tab.V.4.4A'!J23/' Tab.V.4.4A'!$AE23*100,' Tab.V.4.4A'!J23)</f>
        <v>..</v>
      </c>
      <c r="K23" s="105">
        <f>IF(N(' Tab.V.4.4A'!K23),' Tab.V.4.4A'!K23/' Tab.V.4.4A'!$AE23*100,' Tab.V.4.4A'!K23)</f>
        <v>0.57789777574130452</v>
      </c>
      <c r="L23" s="105">
        <f>IF(N(' Tab.V.4.4A'!L23),' Tab.V.4.4A'!L23/' Tab.V.4.4A'!$AE23*100,' Tab.V.4.4A'!L23)</f>
        <v>0.44040767139583437</v>
      </c>
      <c r="M23" s="105">
        <f>IF(N(' Tab.V.4.4A'!M23),' Tab.V.4.4A'!M23/' Tab.V.4.4A'!$AE23*100,' Tab.V.4.4A'!M23)</f>
        <v>0.49318449555466498</v>
      </c>
      <c r="N23" s="105">
        <f>IF(N(' Tab.V.4.4A'!N23),' Tab.V.4.4A'!N23/' Tab.V.4.4A'!$AE23*100,' Tab.V.4.4A'!N23)</f>
        <v>1.5254867845311522</v>
      </c>
      <c r="O23" s="105">
        <f>IF(N(' Tab.V.4.4A'!O23),' Tab.V.4.4A'!O23/' Tab.V.4.4A'!$AE23*100,' Tab.V.4.4A'!O23)</f>
        <v>15.846649812253629</v>
      </c>
      <c r="P23" s="105">
        <f>IF(N(' Tab.V.4.4A'!P23),' Tab.V.4.4A'!P23/' Tab.V.4.4A'!$AE23*100,' Tab.V.4.4A'!P23)</f>
        <v>5.8181238543078022</v>
      </c>
      <c r="Q23" s="72"/>
      <c r="R23" s="104" t="s">
        <v>27</v>
      </c>
      <c r="S23" s="105">
        <f>IF(N(' Tab.V.4.4A'!S23),' Tab.V.4.4A'!S23/' Tab.V.4.4A'!$AE23*100,' Tab.V.4.4A'!S23)</f>
        <v>46.35892014224396</v>
      </c>
      <c r="T23" s="105">
        <f>IF(N(' Tab.V.4.4A'!T23),' Tab.V.4.4A'!T23/' Tab.V.4.4A'!$AE23*100,' Tab.V.4.4A'!T23)</f>
        <v>14.088342320507403</v>
      </c>
      <c r="U23" s="105">
        <f>IF(N(' Tab.V.4.4A'!U23),' Tab.V.4.4A'!U23/' Tab.V.4.4A'!$AE23*100,' Tab.V.4.4A'!U23)</f>
        <v>7.4778620373262257</v>
      </c>
      <c r="V23" s="105">
        <f>IF(N(' Tab.V.4.4A'!V23),' Tab.V.4.4A'!V23/' Tab.V.4.4A'!$AE23*100,' Tab.V.4.4A'!V23)</f>
        <v>1.6631177021748051</v>
      </c>
      <c r="W23" s="105">
        <f>IF(N(' Tab.V.4.4A'!W23),' Tab.V.4.4A'!W23/' Tab.V.4.4A'!$AE23*100,' Tab.V.4.4A'!W23)</f>
        <v>1.0603522979744571</v>
      </c>
      <c r="X23" s="105">
        <f>IF(N(' Tab.V.4.4A'!X23),' Tab.V.4.4A'!X23/' Tab.V.4.4A'!$AE23*100,' Tab.V.4.4A'!X23)</f>
        <v>0.87129636383452624</v>
      </c>
      <c r="Y23" s="105" t="str">
        <f>IF(N(' Tab.V.4.4A'!Y23),' Tab.V.4.4A'!Y23/' Tab.V.4.4A'!$AE23*100,' Tab.V.4.4A'!Y23)</f>
        <v>..</v>
      </c>
      <c r="Z23" s="106">
        <f>' Tab.V.4.4A'!Z23/' Tab.V.4.4A'!$AE23*100</f>
        <v>4.3562565178955399</v>
      </c>
      <c r="AA23" s="106">
        <f>' Tab.V.4.4A'!AA23/' Tab.V.4.4A'!$AE23*100</f>
        <v>18.305728763735281</v>
      </c>
      <c r="AB23" s="106">
        <f>' Tab.V.4.4A'!AB23/' Tab.V.4.4A'!$AE23*100</f>
        <v>77.33801471836918</v>
      </c>
      <c r="AC23" s="106">
        <f>' Tab.V.4.4A'!AC23/' Tab.V.4.4A'!$AE23*100</f>
        <v>100</v>
      </c>
      <c r="AD23" s="105">
        <f>IF(N(' Tab.V.4.4A'!AD23),' Tab.V.4.4A'!AD23/' Tab.V.4.4A'!$AE23*100,' Tab.V.4.4A'!AD23)</f>
        <v>0</v>
      </c>
      <c r="AE23" s="106">
        <v>100</v>
      </c>
    </row>
    <row r="24" spans="1:31" s="46" customFormat="1" x14ac:dyDescent="0.2">
      <c r="A24" s="104" t="s">
        <v>28</v>
      </c>
      <c r="B24" s="105">
        <f>IF(N(' Tab.V.4.4A'!B24),' Tab.V.4.4A'!B24/' Tab.V.4.4A'!$AE24*100,' Tab.V.4.4A'!B24)</f>
        <v>1.2012365566254595</v>
      </c>
      <c r="C24" s="105" t="str">
        <f>IF(N(' Tab.V.4.4A'!C24),' Tab.V.4.4A'!C24/' Tab.V.4.4A'!$AE24*100,' Tab.V.4.4A'!C24)</f>
        <v>..</v>
      </c>
      <c r="D24" s="105">
        <f>IF(N(' Tab.V.4.4A'!D24),' Tab.V.4.4A'!D24/' Tab.V.4.4A'!$AE24*100,' Tab.V.4.4A'!D24)</f>
        <v>0.14381676109791786</v>
      </c>
      <c r="E24" s="105">
        <f>IF(N(' Tab.V.4.4A'!E24),' Tab.V.4.4A'!E24/' Tab.V.4.4A'!$AE24*100,' Tab.V.4.4A'!E24)</f>
        <v>3.3391819476722993</v>
      </c>
      <c r="F24" s="105">
        <f>IF(N(' Tab.V.4.4A'!F24),' Tab.V.4.4A'!F24/' Tab.V.4.4A'!$AE24*100,' Tab.V.4.4A'!F24)</f>
        <v>5.0714853026503103E-2</v>
      </c>
      <c r="G24" s="105" t="str">
        <f>IF(N(' Tab.V.4.4A'!G24),' Tab.V.4.4A'!G24/' Tab.V.4.4A'!$AE24*100,' Tab.V.4.4A'!G24)</f>
        <v>..</v>
      </c>
      <c r="H24" s="105">
        <f>IF(N(' Tab.V.4.4A'!H24),' Tab.V.4.4A'!H24/' Tab.V.4.4A'!$AE24*100,' Tab.V.4.4A'!H24)</f>
        <v>5.0714853026503103E-2</v>
      </c>
      <c r="I24" s="105">
        <f>IF(N(' Tab.V.4.4A'!I24),' Tab.V.4.4A'!I24/' Tab.V.4.4A'!$AE24*100,' Tab.V.4.4A'!I24)</f>
        <v>2.3615772344061612</v>
      </c>
      <c r="J24" s="105">
        <f>IF(N(' Tab.V.4.4A'!J24),' Tab.V.4.4A'!J24/' Tab.V.4.4A'!$AE24*100,' Tab.V.4.4A'!J24)</f>
        <v>0.31868070241631974</v>
      </c>
      <c r="K24" s="105">
        <f>IF(N(' Tab.V.4.4A'!K24),' Tab.V.4.4A'!K24/' Tab.V.4.4A'!$AE24*100,' Tab.V.4.4A'!K24)</f>
        <v>2.6413065319264293</v>
      </c>
      <c r="L24" s="105">
        <f>IF(N(' Tab.V.4.4A'!L24),' Tab.V.4.4A'!L24/' Tab.V.4.4A'!$AE24*100,' Tab.V.4.4A'!L24)</f>
        <v>1.890581057365796</v>
      </c>
      <c r="M24" s="105">
        <f>IF(N(' Tab.V.4.4A'!M24),' Tab.V.4.4A'!M24/' Tab.V.4.4A'!$AE24*100,' Tab.V.4.4A'!M24)</f>
        <v>1.0474819235756838</v>
      </c>
      <c r="N24" s="105">
        <f>IF(N(' Tab.V.4.4A'!N24),' Tab.V.4.4A'!N24/' Tab.V.4.4A'!$AE24*100,' Tab.V.4.4A'!N24)</f>
        <v>0.71011445495676873</v>
      </c>
      <c r="O24" s="105">
        <f>IF(N(' Tab.V.4.4A'!O24),' Tab.V.4.4A'!O24/' Tab.V.4.4A'!$AE24*100,' Tab.V.4.4A'!O24)</f>
        <v>7.5897722751009047</v>
      </c>
      <c r="P24" s="105">
        <f>IF(N(' Tab.V.4.4A'!P24),' Tab.V.4.4A'!P24/' Tab.V.4.4A'!$AE24*100,' Tab.V.4.4A'!P24)</f>
        <v>2.3332374554926014</v>
      </c>
      <c r="Q24" s="72"/>
      <c r="R24" s="104" t="s">
        <v>28</v>
      </c>
      <c r="S24" s="105">
        <f>IF(N(' Tab.V.4.4A'!S24),' Tab.V.4.4A'!S24/' Tab.V.4.4A'!$AE24*100,' Tab.V.4.4A'!S24)</f>
        <v>1.3180982024242462</v>
      </c>
      <c r="T24" s="105">
        <f>IF(N(' Tab.V.4.4A'!T24),' Tab.V.4.4A'!T24/' Tab.V.4.4A'!$AE24*100,' Tab.V.4.4A'!T24)</f>
        <v>60.972034848143764</v>
      </c>
      <c r="U24" s="105">
        <f>IF(N(' Tab.V.4.4A'!U24),' Tab.V.4.4A'!U24/' Tab.V.4.4A'!$AE24*100,' Tab.V.4.4A'!U24)</f>
        <v>5.7481944382793753</v>
      </c>
      <c r="V24" s="105">
        <f>IF(N(' Tab.V.4.4A'!V24),' Tab.V.4.4A'!V24/' Tab.V.4.4A'!$AE24*100,' Tab.V.4.4A'!V24)</f>
        <v>2.802420441538759</v>
      </c>
      <c r="W24" s="105">
        <f>IF(N(' Tab.V.4.4A'!W24),' Tab.V.4.4A'!W24/' Tab.V.4.4A'!$AE24*100,' Tab.V.4.4A'!W24)</f>
        <v>2.7265710953179645</v>
      </c>
      <c r="X24" s="105">
        <f>IF(N(' Tab.V.4.4A'!X24),' Tab.V.4.4A'!X24/' Tab.V.4.4A'!$AE24*100,' Tab.V.4.4A'!X24)</f>
        <v>1.7320556512902787</v>
      </c>
      <c r="Y24" s="105">
        <f>IF(N(' Tab.V.4.4A'!Y24),' Tab.V.4.4A'!Y24/' Tab.V.4.4A'!$AE24*100,' Tab.V.4.4A'!Y24)</f>
        <v>0.11149886095936233</v>
      </c>
      <c r="Z24" s="106">
        <f>' Tab.V.4.4A'!Z24/' Tab.V.4.4A'!$AE24*100</f>
        <v>10.056514587171089</v>
      </c>
      <c r="AA24" s="106">
        <f>' Tab.V.4.4A'!AA24/' Tab.V.4.4A'!$AE24*100</f>
        <v>11.237949710999153</v>
      </c>
      <c r="AB24" s="106">
        <f>' Tab.V.4.4A'!AB24/' Tab.V.4.4A'!$AE24*100</f>
        <v>77.744110993446355</v>
      </c>
      <c r="AC24" s="106">
        <f>' Tab.V.4.4A'!AC24/' Tab.V.4.4A'!$AE24*100</f>
        <v>99.038575291616596</v>
      </c>
      <c r="AD24" s="106">
        <f>' Tab.V.4.4A'!AD24/' Tab.V.4.4A'!$AE24*100</f>
        <v>0.96142470838340255</v>
      </c>
      <c r="AE24" s="106">
        <f t="shared" si="0"/>
        <v>100</v>
      </c>
    </row>
    <row r="25" spans="1:31" s="46" customFormat="1" x14ac:dyDescent="0.2">
      <c r="A25" s="104" t="s">
        <v>29</v>
      </c>
      <c r="B25" s="105">
        <f>IF(N(' Tab.V.4.4A'!B25),' Tab.V.4.4A'!B25/' Tab.V.4.4A'!$AE25*100,' Tab.V.4.4A'!B25)</f>
        <v>1.0439618824862364</v>
      </c>
      <c r="C25" s="105" t="str">
        <f>IF(N(' Tab.V.4.4A'!C25),' Tab.V.4.4A'!C25/' Tab.V.4.4A'!$AE25*100,' Tab.V.4.4A'!C25)</f>
        <v>..</v>
      </c>
      <c r="D25" s="105">
        <f>IF(N(' Tab.V.4.4A'!D25),' Tab.V.4.4A'!D25/' Tab.V.4.4A'!$AE25*100,' Tab.V.4.4A'!D25)</f>
        <v>0.11620535954594974</v>
      </c>
      <c r="E25" s="105">
        <f>IF(N(' Tab.V.4.4A'!E25),' Tab.V.4.4A'!E25/' Tab.V.4.4A'!$AE25*100,' Tab.V.4.4A'!E25)</f>
        <v>2.5178094053781499</v>
      </c>
      <c r="F25" s="105">
        <f>IF(N(' Tab.V.4.4A'!F25),' Tab.V.4.4A'!F25/' Tab.V.4.4A'!$AE25*100,' Tab.V.4.4A'!F25)</f>
        <v>0.22471559479318548</v>
      </c>
      <c r="G25" s="105">
        <f>IF(N(' Tab.V.4.4A'!G25),' Tab.V.4.4A'!G25/' Tab.V.4.4A'!$AE25*100,' Tab.V.4.4A'!G25)</f>
        <v>0.14787746647364425</v>
      </c>
      <c r="H25" s="105">
        <f>IF(N(' Tab.V.4.4A'!H25),' Tab.V.4.4A'!H25/' Tab.V.4.4A'!$AE25*100,' Tab.V.4.4A'!H25)</f>
        <v>7.6838128319541218E-2</v>
      </c>
      <c r="I25" s="105">
        <f>IF(N(' Tab.V.4.4A'!I25),' Tab.V.4.4A'!I25/' Tab.V.4.4A'!$AE25*100,' Tab.V.4.4A'!I25)</f>
        <v>2.3774607181038099</v>
      </c>
      <c r="J25" s="105">
        <f>IF(N(' Tab.V.4.4A'!J25),' Tab.V.4.4A'!J25/' Tab.V.4.4A'!$AE25*100,' Tab.V.4.4A'!J25)</f>
        <v>0.16800855040426185</v>
      </c>
      <c r="K25" s="105">
        <f>IF(N(' Tab.V.4.4A'!K25),' Tab.V.4.4A'!K25/' Tab.V.4.4A'!$AE25*100,' Tab.V.4.4A'!K25)</f>
        <v>2.6387622540612656</v>
      </c>
      <c r="L25" s="105">
        <f>IF(N(' Tab.V.4.4A'!L25),' Tab.V.4.4A'!L25/' Tab.V.4.4A'!$AE25*100,' Tab.V.4.4A'!L25)</f>
        <v>1.8096517019731924</v>
      </c>
      <c r="M25" s="105">
        <f>IF(N(' Tab.V.4.4A'!M25),' Tab.V.4.4A'!M25/' Tab.V.4.4A'!$AE25*100,' Tab.V.4.4A'!M25)</f>
        <v>0.46538701152179351</v>
      </c>
      <c r="N25" s="105">
        <f>IF(N(' Tab.V.4.4A'!N25),' Tab.V.4.4A'!N25/' Tab.V.4.4A'!$AE25*100,' Tab.V.4.4A'!N25)</f>
        <v>0.60682692264826454</v>
      </c>
      <c r="O25" s="105">
        <f>IF(N(' Tab.V.4.4A'!O25),' Tab.V.4.4A'!O25/' Tab.V.4.4A'!$AE25*100,' Tab.V.4.4A'!O25)</f>
        <v>2.4818821908075437</v>
      </c>
      <c r="P25" s="105">
        <f>IF(N(' Tab.V.4.4A'!P25),' Tab.V.4.4A'!P25/' Tab.V.4.4A'!$AE25*100,' Tab.V.4.4A'!P25)</f>
        <v>2.2361439023509022</v>
      </c>
      <c r="Q25" s="72"/>
      <c r="R25" s="104" t="s">
        <v>29</v>
      </c>
      <c r="S25" s="105">
        <f>IF(N(' Tab.V.4.4A'!S25),' Tab.V.4.4A'!S25/' Tab.V.4.4A'!$AE25*100,' Tab.V.4.4A'!S25)</f>
        <v>1.2664384722413613</v>
      </c>
      <c r="T25" s="105">
        <f>IF(N(' Tab.V.4.4A'!T25),' Tab.V.4.4A'!T25/' Tab.V.4.4A'!$AE25*100,' Tab.V.4.4A'!T25)</f>
        <v>8.4334403686420334</v>
      </c>
      <c r="U25" s="105">
        <f>IF(N(' Tab.V.4.4A'!U25),' Tab.V.4.4A'!U25/' Tab.V.4.4A'!$AE25*100,' Tab.V.4.4A'!U25)</f>
        <v>60.80485943273527</v>
      </c>
      <c r="V25" s="105">
        <f>IF(N(' Tab.V.4.4A'!V25),' Tab.V.4.4A'!V25/' Tab.V.4.4A'!$AE25*100,' Tab.V.4.4A'!V25)</f>
        <v>7.7006269946025014</v>
      </c>
      <c r="W25" s="105">
        <f>IF(N(' Tab.V.4.4A'!W25),' Tab.V.4.4A'!W25/' Tab.V.4.4A'!$AE25*100,' Tab.V.4.4A'!W25)</f>
        <v>3.7017274007041188</v>
      </c>
      <c r="X25" s="105">
        <f>IF(N(' Tab.V.4.4A'!X25),' Tab.V.4.4A'!X25/' Tab.V.4.4A'!$AE25*100,' Tab.V.4.4A'!X25)</f>
        <v>0.93661273603288364</v>
      </c>
      <c r="Y25" s="105">
        <f>IF(N(' Tab.V.4.4A'!Y25),' Tab.V.4.4A'!Y25/' Tab.V.4.4A'!$AE25*100,' Tab.V.4.4A'!Y25)</f>
        <v>0.10955155556954332</v>
      </c>
      <c r="Z25" s="106">
        <f>' Tab.V.4.4A'!Z25/' Tab.V.4.4A'!$AE25*100</f>
        <v>9.0869237647728589</v>
      </c>
      <c r="AA25" s="106">
        <f>' Tab.V.4.4A'!AA25/' Tab.V.4.4A'!$AE25*100</f>
        <v>5.3637478269507941</v>
      </c>
      <c r="AB25" s="106">
        <f>' Tab.V.4.4A'!AB25/' Tab.V.4.4A'!$AE25*100</f>
        <v>85.1894008628786</v>
      </c>
      <c r="AC25" s="106">
        <f>' Tab.V.4.4A'!AC25/' Tab.V.4.4A'!$AE25*100</f>
        <v>99.640072454602262</v>
      </c>
      <c r="AD25" s="106">
        <f>' Tab.V.4.4A'!AD25/' Tab.V.4.4A'!$AE25*100</f>
        <v>0.35992754539774013</v>
      </c>
      <c r="AE25" s="106">
        <f t="shared" si="0"/>
        <v>100</v>
      </c>
    </row>
    <row r="26" spans="1:31" s="46" customFormat="1" x14ac:dyDescent="0.2">
      <c r="A26" s="104" t="s">
        <v>30</v>
      </c>
      <c r="B26" s="105">
        <f>IF(N(' Tab.V.4.4A'!B26),' Tab.V.4.4A'!B26/' Tab.V.4.4A'!$AE26*100,' Tab.V.4.4A'!B26)</f>
        <v>0.9159256719938712</v>
      </c>
      <c r="C26" s="105" t="str">
        <f>IF(N(' Tab.V.4.4A'!C26),' Tab.V.4.4A'!C26/' Tab.V.4.4A'!$AE26*100,' Tab.V.4.4A'!C26)</f>
        <v>..</v>
      </c>
      <c r="D26" s="105" t="str">
        <f>IF(N(' Tab.V.4.4A'!D26),' Tab.V.4.4A'!D26/' Tab.V.4.4A'!$AE26*100,' Tab.V.4.4A'!D26)</f>
        <v>..</v>
      </c>
      <c r="E26" s="105">
        <f>IF(N(' Tab.V.4.4A'!E26),' Tab.V.4.4A'!E26/' Tab.V.4.4A'!$AE26*100,' Tab.V.4.4A'!E26)</f>
        <v>2.7353075275605123</v>
      </c>
      <c r="F26" s="105">
        <f>IF(N(' Tab.V.4.4A'!F26),' Tab.V.4.4A'!F26/' Tab.V.4.4A'!$AE26*100,' Tab.V.4.4A'!F26)</f>
        <v>3.4903617424597577E-2</v>
      </c>
      <c r="G26" s="105">
        <f>IF(N(' Tab.V.4.4A'!G26),' Tab.V.4.4A'!G26/' Tab.V.4.4A'!$AE26*100,' Tab.V.4.4A'!G26)</f>
        <v>6.2279003639968229E-3</v>
      </c>
      <c r="H26" s="105">
        <f>IF(N(' Tab.V.4.4A'!H26),' Tab.V.4.4A'!H26/' Tab.V.4.4A'!$AE26*100,' Tab.V.4.4A'!H26)</f>
        <v>2.8675717060600757E-2</v>
      </c>
      <c r="I26" s="105">
        <f>IF(N(' Tab.V.4.4A'!I26),' Tab.V.4.4A'!I26/' Tab.V.4.4A'!$AE26*100,' Tab.V.4.4A'!I26)</f>
        <v>1.2206274082640542</v>
      </c>
      <c r="J26" s="105">
        <f>IF(N(' Tab.V.4.4A'!J26),' Tab.V.4.4A'!J26/' Tab.V.4.4A'!$AE26*100,' Tab.V.4.4A'!J26)</f>
        <v>0.38380291473949651</v>
      </c>
      <c r="K26" s="105">
        <f>IF(N(' Tab.V.4.4A'!K26),' Tab.V.4.4A'!K26/' Tab.V.4.4A'!$AE26*100,' Tab.V.4.4A'!K26)</f>
        <v>1.6598381047034607</v>
      </c>
      <c r="L26" s="105">
        <f>IF(N(' Tab.V.4.4A'!L26),' Tab.V.4.4A'!L26/' Tab.V.4.4A'!$AE26*100,' Tab.V.4.4A'!L26)</f>
        <v>1.1748420748188468</v>
      </c>
      <c r="M26" s="105">
        <f>IF(N(' Tab.V.4.4A'!M26),' Tab.V.4.4A'!M26/' Tab.V.4.4A'!$AE26*100,' Tab.V.4.4A'!M26)</f>
        <v>0.71496296178683527</v>
      </c>
      <c r="N26" s="105">
        <f>IF(N(' Tab.V.4.4A'!N26),' Tab.V.4.4A'!N26/' Tab.V.4.4A'!$AE26*100,' Tab.V.4.4A'!N26)</f>
        <v>1.5239877506096839</v>
      </c>
      <c r="O26" s="105">
        <f>IF(N(' Tab.V.4.4A'!O26),' Tab.V.4.4A'!O26/' Tab.V.4.4A'!$AE26*100,' Tab.V.4.4A'!O26)</f>
        <v>3.9945342303882394</v>
      </c>
      <c r="P26" s="105">
        <f>IF(N(' Tab.V.4.4A'!P26),' Tab.V.4.4A'!P26/' Tab.V.4.4A'!$AE26*100,' Tab.V.4.4A'!P26)</f>
        <v>3.2457352912392059</v>
      </c>
      <c r="Q26" s="72"/>
      <c r="R26" s="104" t="s">
        <v>30</v>
      </c>
      <c r="S26" s="105">
        <f>IF(N(' Tab.V.4.4A'!S26),' Tab.V.4.4A'!S26/' Tab.V.4.4A'!$AE26*100,' Tab.V.4.4A'!S26)</f>
        <v>0.7654568616610864</v>
      </c>
      <c r="T26" s="105">
        <f>IF(N(' Tab.V.4.4A'!T26),' Tab.V.4.4A'!T26/' Tab.V.4.4A'!$AE26*100,' Tab.V.4.4A'!T26)</f>
        <v>24.033768633912107</v>
      </c>
      <c r="U26" s="105">
        <f>IF(N(' Tab.V.4.4A'!U26),' Tab.V.4.4A'!U26/' Tab.V.4.4A'!$AE26*100,' Tab.V.4.4A'!U26)</f>
        <v>25.612233403090379</v>
      </c>
      <c r="V26" s="105">
        <f>IF(N(' Tab.V.4.4A'!V26),' Tab.V.4.4A'!V26/' Tab.V.4.4A'!$AE26*100,' Tab.V.4.4A'!V26)</f>
        <v>19.512189780412445</v>
      </c>
      <c r="W26" s="105">
        <f>IF(N(' Tab.V.4.4A'!W26),' Tab.V.4.4A'!W26/' Tab.V.4.4A'!$AE26*100,' Tab.V.4.4A'!W26)</f>
        <v>11.367985005953463</v>
      </c>
      <c r="X26" s="105">
        <f>IF(N(' Tab.V.4.4A'!X26),' Tab.V.4.4A'!X26/' Tab.V.4.4A'!$AE26*100,' Tab.V.4.4A'!X26)</f>
        <v>0.95130835867723773</v>
      </c>
      <c r="Y26" s="105" t="str">
        <f>IF(N(' Tab.V.4.4A'!Y26),' Tab.V.4.4A'!Y26/' Tab.V.4.4A'!$AE26*100,' Tab.V.4.4A'!Y26)</f>
        <v>..</v>
      </c>
      <c r="Z26" s="106">
        <f>' Tab.V.4.4A'!Z26/' Tab.V.4.4A'!$AE26*100</f>
        <v>6.9504052446859923</v>
      </c>
      <c r="AA26" s="106">
        <f>' Tab.V.4.4A'!AA26/' Tab.V.4.4A'!$AE26*100</f>
        <v>7.4083270176036056</v>
      </c>
      <c r="AB26" s="106">
        <f>' Tab.V.4.4A'!AB26/' Tab.V.4.4A'!$AE26*100</f>
        <v>85.488677334945933</v>
      </c>
      <c r="AC26" s="106">
        <f>' Tab.V.4.4A'!AC26/' Tab.V.4.4A'!$AE26*100</f>
        <v>99.847409597235526</v>
      </c>
      <c r="AD26" s="106">
        <f>' Tab.V.4.4A'!AD26/' Tab.V.4.4A'!$AE26*100</f>
        <v>0.152590402764476</v>
      </c>
      <c r="AE26" s="106">
        <f t="shared" si="0"/>
        <v>100</v>
      </c>
    </row>
    <row r="27" spans="1:31" s="46" customFormat="1" x14ac:dyDescent="0.2">
      <c r="A27" s="104" t="s">
        <v>31</v>
      </c>
      <c r="B27" s="105">
        <f>IF(N(' Tab.V.4.4A'!B27),' Tab.V.4.4A'!B27/' Tab.V.4.4A'!$AE27*100,' Tab.V.4.4A'!B27)</f>
        <v>0.57825796044222744</v>
      </c>
      <c r="C27" s="105" t="str">
        <f>IF(N(' Tab.V.4.4A'!C27),' Tab.V.4.4A'!C27/' Tab.V.4.4A'!$AE27*100,' Tab.V.4.4A'!C27)</f>
        <v>..</v>
      </c>
      <c r="D27" s="105">
        <f>IF(N(' Tab.V.4.4A'!D27),' Tab.V.4.4A'!D27/' Tab.V.4.4A'!$AE27*100,' Tab.V.4.4A'!D27)</f>
        <v>0.10216631063646731</v>
      </c>
      <c r="E27" s="105">
        <f>IF(N(' Tab.V.4.4A'!E27),' Tab.V.4.4A'!E27/' Tab.V.4.4A'!$AE27*100,' Tab.V.4.4A'!E27)</f>
        <v>0.94934211792272949</v>
      </c>
      <c r="F27" s="105" t="str">
        <f>IF(N(' Tab.V.4.4A'!F27),' Tab.V.4.4A'!F27/' Tab.V.4.4A'!$AE27*100,' Tab.V.4.4A'!F27)</f>
        <v>..</v>
      </c>
      <c r="G27" s="105" t="str">
        <f>IF(N(' Tab.V.4.4A'!G27),' Tab.V.4.4A'!G27/' Tab.V.4.4A'!$AE27*100,' Tab.V.4.4A'!G27)</f>
        <v>..</v>
      </c>
      <c r="H27" s="105" t="str">
        <f>IF(N(' Tab.V.4.4A'!H27),' Tab.V.4.4A'!H27/' Tab.V.4.4A'!$AE27*100,' Tab.V.4.4A'!H27)</f>
        <v>..</v>
      </c>
      <c r="I27" s="105">
        <f>IF(N(' Tab.V.4.4A'!I27),' Tab.V.4.4A'!I27/' Tab.V.4.4A'!$AE27*100,' Tab.V.4.4A'!I27)</f>
        <v>0.4942493836895766</v>
      </c>
      <c r="J27" s="105" t="str">
        <f>IF(N(' Tab.V.4.4A'!J27),' Tab.V.4.4A'!J27/' Tab.V.4.4A'!$AE27*100,' Tab.V.4.4A'!J27)</f>
        <v>..</v>
      </c>
      <c r="K27" s="105">
        <f>IF(N(' Tab.V.4.4A'!K27),' Tab.V.4.4A'!K27/' Tab.V.4.4A'!$AE27*100,' Tab.V.4.4A'!K27)</f>
        <v>0.44239781786914734</v>
      </c>
      <c r="L27" s="105">
        <f>IF(N(' Tab.V.4.4A'!L27),' Tab.V.4.4A'!L27/' Tab.V.4.4A'!$AE27*100,' Tab.V.4.4A'!L27)</f>
        <v>1.1562059737911321</v>
      </c>
      <c r="M27" s="105">
        <f>IF(N(' Tab.V.4.4A'!M27),' Tab.V.4.4A'!M27/' Tab.V.4.4A'!$AE27*100,' Tab.V.4.4A'!M27)</f>
        <v>0.54471910205227592</v>
      </c>
      <c r="N27" s="105">
        <f>IF(N(' Tab.V.4.4A'!N27),' Tab.V.4.4A'!N27/' Tab.V.4.4A'!$AE27*100,' Tab.V.4.4A'!N27)</f>
        <v>8.0134238086118026E-2</v>
      </c>
      <c r="O27" s="105">
        <f>IF(N(' Tab.V.4.4A'!O27),' Tab.V.4.4A'!O27/' Tab.V.4.4A'!$AE27*100,' Tab.V.4.4A'!O27)</f>
        <v>1.9456153915593917</v>
      </c>
      <c r="P27" s="105">
        <f>IF(N(' Tab.V.4.4A'!P27),' Tab.V.4.4A'!P27/' Tab.V.4.4A'!$AE27*100,' Tab.V.4.4A'!P27)</f>
        <v>3.0219841598955067E-3</v>
      </c>
      <c r="Q27" s="72"/>
      <c r="R27" s="104" t="s">
        <v>31</v>
      </c>
      <c r="S27" s="105">
        <f>IF(N(' Tab.V.4.4A'!S27),' Tab.V.4.4A'!S27/' Tab.V.4.4A'!$AE27*100,' Tab.V.4.4A'!S27)</f>
        <v>0.40016752640394088</v>
      </c>
      <c r="T27" s="105">
        <f>IF(N(' Tab.V.4.4A'!T27),' Tab.V.4.4A'!T27/' Tab.V.4.4A'!$AE27*100,' Tab.V.4.4A'!T27)</f>
        <v>8.1721038059307602</v>
      </c>
      <c r="U27" s="105">
        <f>IF(N(' Tab.V.4.4A'!U27),' Tab.V.4.4A'!U27/' Tab.V.4.4A'!$AE27*100,' Tab.V.4.4A'!U27)</f>
        <v>2.3037463434314525</v>
      </c>
      <c r="V27" s="105">
        <f>IF(N(' Tab.V.4.4A'!V27),' Tab.V.4.4A'!V27/' Tab.V.4.4A'!$AE27*100,' Tab.V.4.4A'!V27)</f>
        <v>3.2153394882799322</v>
      </c>
      <c r="W27" s="105">
        <f>IF(N(' Tab.V.4.4A'!W27),' Tab.V.4.4A'!W27/' Tab.V.4.4A'!$AE27*100,' Tab.V.4.4A'!W27)</f>
        <v>70.765157349161996</v>
      </c>
      <c r="X27" s="105">
        <f>IF(N(' Tab.V.4.4A'!X27),' Tab.V.4.4A'!X27/' Tab.V.4.4A'!$AE27*100,' Tab.V.4.4A'!X27)</f>
        <v>8.7606804216881855</v>
      </c>
      <c r="Y27" s="105" t="str">
        <f>IF(N(' Tab.V.4.4A'!Y27),' Tab.V.4.4A'!Y27/' Tab.V.4.4A'!$AE27*100,' Tab.V.4.4A'!Y27)</f>
        <v>..</v>
      </c>
      <c r="Z27" s="106">
        <f>' Tab.V.4.4A'!Z27/' Tab.V.4.4A'!$AE27*100</f>
        <v>2.5664135905601482</v>
      </c>
      <c r="AA27" s="106">
        <f>' Tab.V.4.4A'!AA27/' Tab.V.4.4A'!$AE27*100</f>
        <v>3.726674705488918</v>
      </c>
      <c r="AB27" s="106">
        <f>' Tab.V.4.4A'!AB27/' Tab.V.4.4A'!$AE27*100</f>
        <v>93.620216919056148</v>
      </c>
      <c r="AC27" s="106">
        <f>' Tab.V.4.4A'!AC27/' Tab.V.4.4A'!$AE27*100</f>
        <v>99.913305215105225</v>
      </c>
      <c r="AD27" s="105">
        <f>IF(N(' Tab.V.4.4A'!AD27),' Tab.V.4.4A'!AD27/' Tab.V.4.4A'!$AE27*100,' Tab.V.4.4A'!AD27)</f>
        <v>8.6694784894780066E-2</v>
      </c>
      <c r="AE27" s="106">
        <f t="shared" si="0"/>
        <v>100</v>
      </c>
    </row>
    <row r="28" spans="1:31" s="46" customFormat="1" x14ac:dyDescent="0.2">
      <c r="A28" s="104" t="s">
        <v>32</v>
      </c>
      <c r="B28" s="105">
        <f>IF(N(' Tab.V.4.4A'!B28),' Tab.V.4.4A'!B28/' Tab.V.4.4A'!$AE28*100,' Tab.V.4.4A'!B28)</f>
        <v>0.11537790306539082</v>
      </c>
      <c r="C28" s="105" t="str">
        <f>IF(N(' Tab.V.4.4A'!C28),' Tab.V.4.4A'!C28/' Tab.V.4.4A'!$AE28*100,' Tab.V.4.4A'!C28)</f>
        <v>..</v>
      </c>
      <c r="D28" s="105">
        <f>IF(N(' Tab.V.4.4A'!D28),' Tab.V.4.4A'!D28/' Tab.V.4.4A'!$AE28*100,' Tab.V.4.4A'!D28)</f>
        <v>0.43802493463682196</v>
      </c>
      <c r="E28" s="105">
        <f>IF(N(' Tab.V.4.4A'!E28),' Tab.V.4.4A'!E28/' Tab.V.4.4A'!$AE28*100,' Tab.V.4.4A'!E28)</f>
        <v>0.70522374275472688</v>
      </c>
      <c r="F28" s="105" t="str">
        <f>IF(N(' Tab.V.4.4A'!F28),' Tab.V.4.4A'!F28/' Tab.V.4.4A'!$AE28*100,' Tab.V.4.4A'!F28)</f>
        <v>..</v>
      </c>
      <c r="G28" s="105" t="str">
        <f>IF(N(' Tab.V.4.4A'!G28),' Tab.V.4.4A'!G28/' Tab.V.4.4A'!$AE28*100,' Tab.V.4.4A'!G28)</f>
        <v>..</v>
      </c>
      <c r="H28" s="105" t="str">
        <f>IF(N(' Tab.V.4.4A'!H28),' Tab.V.4.4A'!H28/' Tab.V.4.4A'!$AE28*100,' Tab.V.4.4A'!H28)</f>
        <v>..</v>
      </c>
      <c r="I28" s="105">
        <f>IF(N(' Tab.V.4.4A'!I28),' Tab.V.4.4A'!I28/' Tab.V.4.4A'!$AE28*100,' Tab.V.4.4A'!I28)</f>
        <v>0.76526741807173204</v>
      </c>
      <c r="J28" s="105">
        <f>IF(N(' Tab.V.4.4A'!J28),' Tab.V.4.4A'!J28/' Tab.V.4.4A'!$AE28*100,' Tab.V.4.4A'!J28)</f>
        <v>7.0321100608583889E-2</v>
      </c>
      <c r="K28" s="105">
        <f>IF(N(' Tab.V.4.4A'!K28),' Tab.V.4.4A'!K28/' Tab.V.4.4A'!$AE28*100,' Tab.V.4.4A'!K28)</f>
        <v>0.52350746402910053</v>
      </c>
      <c r="L28" s="105">
        <f>IF(N(' Tab.V.4.4A'!L28),' Tab.V.4.4A'!L28/' Tab.V.4.4A'!$AE28*100,' Tab.V.4.4A'!L28)</f>
        <v>0.36580153069870497</v>
      </c>
      <c r="M28" s="105" t="str">
        <f>IF(N(' Tab.V.4.4A'!M28),' Tab.V.4.4A'!M28/' Tab.V.4.4A'!$AE28*100,' Tab.V.4.4A'!M28)</f>
        <v>..</v>
      </c>
      <c r="N28" s="105">
        <f>IF(N(' Tab.V.4.4A'!N28),' Tab.V.4.4A'!N28/' Tab.V.4.4A'!$AE28*100,' Tab.V.4.4A'!N28)</f>
        <v>0.1893575533358296</v>
      </c>
      <c r="O28" s="105">
        <f>IF(N(' Tab.V.4.4A'!O28),' Tab.V.4.4A'!O28/' Tab.V.4.4A'!$AE28*100,' Tab.V.4.4A'!O28)</f>
        <v>0.5316724064097933</v>
      </c>
      <c r="P28" s="105">
        <f>IF(N(' Tab.V.4.4A'!P28),' Tab.V.4.4A'!P28/' Tab.V.4.4A'!$AE28*100,' Tab.V.4.4A'!P28)</f>
        <v>0.14175365934228826</v>
      </c>
      <c r="Q28" s="72"/>
      <c r="R28" s="104" t="s">
        <v>32</v>
      </c>
      <c r="S28" s="105" t="str">
        <f>IF(N(' Tab.V.4.4A'!S28),' Tab.V.4.4A'!S28/' Tab.V.4.4A'!$AE28*100,' Tab.V.4.4A'!S28)</f>
        <v>..</v>
      </c>
      <c r="T28" s="105">
        <f>IF(N(' Tab.V.4.4A'!T28),' Tab.V.4.4A'!T28/' Tab.V.4.4A'!$AE28*100,' Tab.V.4.4A'!T28)</f>
        <v>1.5241190153635218</v>
      </c>
      <c r="U28" s="105">
        <f>IF(N(' Tab.V.4.4A'!U28),' Tab.V.4.4A'!U28/' Tab.V.4.4A'!$AE28*100,' Tab.V.4.4A'!U28)</f>
        <v>0.72027830056485231</v>
      </c>
      <c r="V28" s="105">
        <f>IF(N(' Tab.V.4.4A'!V28),' Tab.V.4.4A'!V28/' Tab.V.4.4A'!$AE28*100,' Tab.V.4.4A'!V28)</f>
        <v>0.16820066293489849</v>
      </c>
      <c r="W28" s="105">
        <f>IF(N(' Tab.V.4.4A'!W28),' Tab.V.4.4A'!W28/' Tab.V.4.4A'!$AE28*100,' Tab.V.4.4A'!W28)</f>
        <v>2.3859692946155948</v>
      </c>
      <c r="X28" s="105">
        <f>IF(N(' Tab.V.4.4A'!X28),' Tab.V.4.4A'!X28/' Tab.V.4.4A'!$AE28*100,' Tab.V.4.4A'!X28)</f>
        <v>90.458320801227359</v>
      </c>
      <c r="Y28" s="105">
        <f>IF(N(' Tab.V.4.4A'!Y28),' Tab.V.4.4A'!Y28/' Tab.V.4.4A'!$AE28*100,' Tab.V.4.4A'!Y28)</f>
        <v>4.4985555141094084E-2</v>
      </c>
      <c r="Z28" s="106">
        <f>' Tab.V.4.4A'!Z28/' Tab.V.4.4A'!$AE28*100</f>
        <v>2.6177225631663559</v>
      </c>
      <c r="AA28" s="106">
        <f>' Tab.V.4.4A'!AA28/' Tab.V.4.4A'!$AE28*100</f>
        <v>1.0868314904443277</v>
      </c>
      <c r="AB28" s="106">
        <f>' Tab.V.4.4A'!AB28/' Tab.V.4.4A'!$AE28*100</f>
        <v>95.443627289189621</v>
      </c>
      <c r="AC28" s="106">
        <f>' Tab.V.4.4A'!AC28/' Tab.V.4.4A'!$AE28*100</f>
        <v>99.148181342800299</v>
      </c>
      <c r="AD28" s="106">
        <f>' Tab.V.4.4A'!AD28/' Tab.V.4.4A'!$AE28*100</f>
        <v>0.8518186571997034</v>
      </c>
      <c r="AE28" s="106">
        <f t="shared" si="0"/>
        <v>100</v>
      </c>
    </row>
    <row r="29" spans="1:31" s="113" customFormat="1" x14ac:dyDescent="0.2">
      <c r="A29" s="110" t="s">
        <v>33</v>
      </c>
      <c r="B29" s="111">
        <f>IF(N(' Tab.V.4.4A'!B29),' Tab.V.4.4A'!B29/' Tab.V.4.4A'!$AE29*100,' Tab.V.4.4A'!B29)</f>
        <v>4.9947500727178643E-2</v>
      </c>
      <c r="C29" s="111" t="str">
        <f>IF(N(' Tab.V.4.4A'!C29),' Tab.V.4.4A'!C29/' Tab.V.4.4A'!$AE29*100,' Tab.V.4.4A'!C29)</f>
        <v>..</v>
      </c>
      <c r="D29" s="111">
        <f>IF(N(' Tab.V.4.4A'!D29),' Tab.V.4.4A'!D29/' Tab.V.4.4A'!$AE29*100,' Tab.V.4.4A'!D29)</f>
        <v>8.0587101944181408E-2</v>
      </c>
      <c r="E29" s="111">
        <f>IF(N(' Tab.V.4.4A'!E29),' Tab.V.4.4A'!E29/' Tab.V.4.4A'!$AE29*100,' Tab.V.4.4A'!E29)</f>
        <v>0.28229016991990613</v>
      </c>
      <c r="F29" s="111" t="str">
        <f>IF(N(' Tab.V.4.4A'!F29),' Tab.V.4.4A'!F29/' Tab.V.4.4A'!$AE29*100,' Tab.V.4.4A'!F29)</f>
        <v>..</v>
      </c>
      <c r="G29" s="111" t="str">
        <f>IF(N(' Tab.V.4.4A'!G29),' Tab.V.4.4A'!G29/' Tab.V.4.4A'!$AE29*100,' Tab.V.4.4A'!G29)</f>
        <v>..</v>
      </c>
      <c r="H29" s="111" t="str">
        <f>IF(N(' Tab.V.4.4A'!H29),' Tab.V.4.4A'!H29/' Tab.V.4.4A'!$AE29*100,' Tab.V.4.4A'!H29)</f>
        <v>..</v>
      </c>
      <c r="I29" s="111">
        <f>IF(N(' Tab.V.4.4A'!I29),' Tab.V.4.4A'!I29/' Tab.V.4.4A'!$AE29*100,' Tab.V.4.4A'!I29)</f>
        <v>0.62576786183929656</v>
      </c>
      <c r="J29" s="111">
        <f>IF(N(' Tab.V.4.4A'!J29),' Tab.V.4.4A'!J29/' Tab.V.4.4A'!$AE29*100,' Tab.V.4.4A'!J29)</f>
        <v>9.1680434521253021E-5</v>
      </c>
      <c r="K29" s="111">
        <f>IF(N(' Tab.V.4.4A'!K29),' Tab.V.4.4A'!K29/' Tab.V.4.4A'!$AE29*100,' Tab.V.4.4A'!K29)</f>
        <v>1.0274442935927783</v>
      </c>
      <c r="L29" s="111">
        <f>IF(N(' Tab.V.4.4A'!L29),' Tab.V.4.4A'!L29/' Tab.V.4.4A'!$AE29*100,' Tab.V.4.4A'!L29)</f>
        <v>2.0328608347845837E-2</v>
      </c>
      <c r="M29" s="111" t="str">
        <f>IF(N(' Tab.V.4.4A'!M29),' Tab.V.4.4A'!M29/' Tab.V.4.4A'!$AE29*100,' Tab.V.4.4A'!M29)</f>
        <v>..</v>
      </c>
      <c r="N29" s="111">
        <f>IF(N(' Tab.V.4.4A'!N29),' Tab.V.4.4A'!N29/' Tab.V.4.4A'!$AE29*100,' Tab.V.4.4A'!N29)</f>
        <v>2.2296681675568735E-2</v>
      </c>
      <c r="O29" s="111">
        <f>IF(N(' Tab.V.4.4A'!O29),' Tab.V.4.4A'!O29/' Tab.V.4.4A'!$AE29*100,' Tab.V.4.4A'!O29)</f>
        <v>0.71930635316684688</v>
      </c>
      <c r="P29" s="111" t="str">
        <f>IF(N(' Tab.V.4.4A'!P29),' Tab.V.4.4A'!P29/' Tab.V.4.4A'!$AE29*100,' Tab.V.4.4A'!P29)</f>
        <v>..</v>
      </c>
      <c r="Q29" s="72"/>
      <c r="R29" s="110" t="s">
        <v>33</v>
      </c>
      <c r="S29" s="111" t="str">
        <f>IF(N(' Tab.V.4.4A'!S29),' Tab.V.4.4A'!S29/' Tab.V.4.4A'!$AE29*100,' Tab.V.4.4A'!S29)</f>
        <v>..</v>
      </c>
      <c r="T29" s="111">
        <f>IF(N(' Tab.V.4.4A'!T29),' Tab.V.4.4A'!T29/' Tab.V.4.4A'!$AE29*100,' Tab.V.4.4A'!T29)</f>
        <v>0.17293374762295555</v>
      </c>
      <c r="U29" s="111">
        <f>IF(N(' Tab.V.4.4A'!U29),' Tab.V.4.4A'!U29/' Tab.V.4.4A'!$AE29*100,' Tab.V.4.4A'!U29)</f>
        <v>9.719348465046436E-2</v>
      </c>
      <c r="V29" s="111" t="str">
        <f>IF(N(' Tab.V.4.4A'!V29),' Tab.V.4.4A'!V29/' Tab.V.4.4A'!$AE29*100,' Tab.V.4.4A'!V29)</f>
        <v>..</v>
      </c>
      <c r="W29" s="111" t="str">
        <f>IF(N(' Tab.V.4.4A'!W29),' Tab.V.4.4A'!W29/' Tab.V.4.4A'!$AE29*100,' Tab.V.4.4A'!W29)</f>
        <v>..</v>
      </c>
      <c r="X29" s="111" t="str">
        <f>IF(N(' Tab.V.4.4A'!X29),' Tab.V.4.4A'!X29/' Tab.V.4.4A'!$AE29*100,' Tab.V.4.4A'!X29)</f>
        <v>..</v>
      </c>
      <c r="Y29" s="105">
        <f>IF(N(' Tab.V.4.4A'!Y29),' Tab.V.4.4A'!Y29/' Tab.V.4.4A'!$AE29*100,' Tab.V.4.4A'!Y29)</f>
        <v>96.822447819927888</v>
      </c>
      <c r="Z29" s="112">
        <f>' Tab.V.4.4A'!Z29/' Tab.V.4.4A'!$AE29*100</f>
        <v>2.0661286084578623</v>
      </c>
      <c r="AA29" s="112">
        <f>' Tab.V.4.4A'!AA29/' Tab.V.4.4A'!$AE29*100</f>
        <v>0.76193164319026152</v>
      </c>
      <c r="AB29" s="112">
        <f>' Tab.V.4.4A'!AB29/' Tab.V.4.4A'!$AE29*100</f>
        <v>97.092575052201312</v>
      </c>
      <c r="AC29" s="112">
        <f>' Tab.V.4.4A'!AC29/' Tab.V.4.4A'!$AE29*100</f>
        <v>99.920635303849437</v>
      </c>
      <c r="AD29" s="112">
        <f>' Tab.V.4.4A'!AD29/' Tab.V.4.4A'!$AE29*100</f>
        <v>7.9364696150564698E-2</v>
      </c>
      <c r="AE29" s="112">
        <f t="shared" si="0"/>
        <v>100</v>
      </c>
    </row>
    <row r="30" spans="1:31" s="46" customFormat="1" x14ac:dyDescent="0.2">
      <c r="A30" s="104" t="s">
        <v>83</v>
      </c>
      <c r="B30" s="105">
        <f>IF(N(' Tab.V.4.4A'!B30),' Tab.V.4.4A'!B30/' Tab.V.4.4A'!$AE30*100,' Tab.V.4.4A'!B30)</f>
        <v>13.24230523236721</v>
      </c>
      <c r="C30" s="105">
        <f>IF(N(' Tab.V.4.4A'!C30),' Tab.V.4.4A'!C30/' Tab.V.4.4A'!$AE30*100,' Tab.V.4.4A'!C30)</f>
        <v>0.19691407148721257</v>
      </c>
      <c r="D30" s="105">
        <f>IF(N(' Tab.V.4.4A'!D30),' Tab.V.4.4A'!D30/' Tab.V.4.4A'!$AE30*100,' Tab.V.4.4A'!D30)</f>
        <v>4.426670899931195</v>
      </c>
      <c r="E30" s="105">
        <f>IF(N(' Tab.V.4.4A'!E30),' Tab.V.4.4A'!E30/' Tab.V.4.4A'!$AE30*100,' Tab.V.4.4A'!E30)</f>
        <v>28.874480493362714</v>
      </c>
      <c r="F30" s="105">
        <f>IF(N(' Tab.V.4.4A'!F30),' Tab.V.4.4A'!F30/' Tab.V.4.4A'!$AE30*100,' Tab.V.4.4A'!F30)</f>
        <v>5.0513334377834891</v>
      </c>
      <c r="G30" s="105">
        <f>IF(N(' Tab.V.4.4A'!G30),' Tab.V.4.4A'!G30/' Tab.V.4.4A'!$AE30*100,' Tab.V.4.4A'!G30)</f>
        <v>2.7476870431863554</v>
      </c>
      <c r="H30" s="105">
        <f>IF(N(' Tab.V.4.4A'!H30),' Tab.V.4.4A'!H30/' Tab.V.4.4A'!$AE30*100,' Tab.V.4.4A'!H30)</f>
        <v>2.3036463945971342</v>
      </c>
      <c r="I30" s="105">
        <f>IF(N(' Tab.V.4.4A'!I30),' Tab.V.4.4A'!I30/' Tab.V.4.4A'!$AE30*100,' Tab.V.4.4A'!I30)</f>
        <v>20.827846922199559</v>
      </c>
      <c r="J30" s="105">
        <f>IF(N(' Tab.V.4.4A'!J30),' Tab.V.4.4A'!J30/' Tab.V.4.4A'!$AE30*100,' Tab.V.4.4A'!J30)</f>
        <v>3.5586312392638644</v>
      </c>
      <c r="K30" s="105">
        <f>IF(N(' Tab.V.4.4A'!K30),' Tab.V.4.4A'!K30/' Tab.V.4.4A'!$AE30*100,' Tab.V.4.4A'!K30)</f>
        <v>15.441072918732281</v>
      </c>
      <c r="L30" s="105">
        <f>IF(N(' Tab.V.4.4A'!L30),' Tab.V.4.4A'!L30/' Tab.V.4.4A'!$AE30*100,' Tab.V.4.4A'!L30)</f>
        <v>2.4309230243491693</v>
      </c>
      <c r="M30" s="105">
        <f>IF(N(' Tab.V.4.4A'!M30),' Tab.V.4.4A'!M30/' Tab.V.4.4A'!$AE30*100,' Tab.V.4.4A'!M30)</f>
        <v>0.48382045156283177</v>
      </c>
      <c r="N30" s="105">
        <f>IF(N(' Tab.V.4.4A'!N30),' Tab.V.4.4A'!N30/' Tab.V.4.4A'!$AE30*100,' Tab.V.4.4A'!N30)</f>
        <v>0.85775741670437899</v>
      </c>
      <c r="O30" s="105">
        <f>IF(N(' Tab.V.4.4A'!O30),' Tab.V.4.4A'!O30/' Tab.V.4.4A'!$AE30*100,' Tab.V.4.4A'!O30)</f>
        <v>1.0168506512022775</v>
      </c>
      <c r="P30" s="105">
        <f>IF(N(' Tab.V.4.4A'!P30),' Tab.V.4.4A'!P30/' Tab.V.4.4A'!$AE30*100,' Tab.V.4.4A'!P30)</f>
        <v>0.40563359335656168</v>
      </c>
      <c r="Q30" s="74"/>
      <c r="R30" s="104" t="s">
        <v>83</v>
      </c>
      <c r="S30" s="105">
        <f>IF(N(' Tab.V.4.4A'!S30),' Tab.V.4.4A'!S30/' Tab.V.4.4A'!$AE30*100,' Tab.V.4.4A'!S30)</f>
        <v>3.2570700037380426E-2</v>
      </c>
      <c r="T30" s="105">
        <f>IF(N(' Tab.V.4.4A'!T30),' Tab.V.4.4A'!T30/' Tab.V.4.4A'!$AE30*100,' Tab.V.4.4A'!T30)</f>
        <v>0.66110011601535323</v>
      </c>
      <c r="U30" s="105">
        <f>IF(N(' Tab.V.4.4A'!U30),' Tab.V.4.4A'!U30/' Tab.V.4.4A'!$AE30*100,' Tab.V.4.4A'!U30)</f>
        <v>0.42552071691367865</v>
      </c>
      <c r="V30" s="105">
        <f>IF(N(' Tab.V.4.4A'!V30),' Tab.V.4.4A'!V30/' Tab.V.4.4A'!$AE30*100,' Tab.V.4.4A'!V30)</f>
        <v>6.0955285272506946E-2</v>
      </c>
      <c r="W30" s="105">
        <f>IF(N(' Tab.V.4.4A'!W30),' Tab.V.4.4A'!W30/' Tab.V.4.4A'!$AE30*100,' Tab.V.4.4A'!W30)</f>
        <v>7.5748586732025197E-2</v>
      </c>
      <c r="X30" s="105">
        <f>IF(N(' Tab.V.4.4A'!X30),' Tab.V.4.4A'!X30/' Tab.V.4.4A'!$AE30*100,' Tab.V.4.4A'!X30)</f>
        <v>0.11275946951933918</v>
      </c>
      <c r="Y30" s="105">
        <f>IF(N(' Tab.V.4.4A'!Y30),' Tab.V.4.4A'!Y30/' Tab.V.4.4A'!$AE30*100,' Tab.V.4.4A'!Y30)</f>
        <v>0.10383270508576459</v>
      </c>
      <c r="Z30" s="106">
        <f>' Tab.V.4.4A'!Z30/' Tab.V.4.4A'!$AE30*100</f>
        <v>91.619255215127524</v>
      </c>
      <c r="AA30" s="106">
        <f>' Tab.V.4.4A'!AA30/' Tab.V.4.4A'!$AE30*100</f>
        <v>4.7893515438186576</v>
      </c>
      <c r="AB30" s="106">
        <f>' Tab.V.4.4A'!AB30/' Tab.V.4.4A'!$AE30*100</f>
        <v>1.8781211729326099</v>
      </c>
      <c r="AC30" s="106">
        <f>' Tab.V.4.4A'!AC30/' Tab.V.4.4A'!$AE30*100</f>
        <v>98.286728232195514</v>
      </c>
      <c r="AD30" s="106">
        <f>' Tab.V.4.4A'!AD30/' Tab.V.4.4A'!$AE30*100</f>
        <v>1.7132717678044795</v>
      </c>
      <c r="AE30" s="106">
        <f t="shared" si="0"/>
        <v>100</v>
      </c>
    </row>
    <row r="31" spans="1:31" s="46" customFormat="1" x14ac:dyDescent="0.2">
      <c r="A31" s="70" t="s">
        <v>84</v>
      </c>
      <c r="B31" s="105">
        <f>IF(N(' Tab.V.4.4A'!B31),' Tab.V.4.4A'!B31/' Tab.V.4.4A'!$AE31*100,' Tab.V.4.4A'!B31)</f>
        <v>1.5980644779579729</v>
      </c>
      <c r="C31" s="105">
        <f>IF(N(' Tab.V.4.4A'!C31),' Tab.V.4.4A'!C31/' Tab.V.4.4A'!$AE31*100,' Tab.V.4.4A'!C31)</f>
        <v>3.8015875641412587E-2</v>
      </c>
      <c r="D31" s="105">
        <f>IF(N(' Tab.V.4.4A'!D31),' Tab.V.4.4A'!D31/' Tab.V.4.4A'!$AE31*100,' Tab.V.4.4A'!D31)</f>
        <v>2.2394851970626095</v>
      </c>
      <c r="E31" s="105">
        <f>IF(N(' Tab.V.4.4A'!E31),' Tab.V.4.4A'!E31/' Tab.V.4.4A'!$AE31*100,' Tab.V.4.4A'!E31)</f>
        <v>5.4934578802798031</v>
      </c>
      <c r="F31" s="105">
        <f>IF(N(' Tab.V.4.4A'!F31),' Tab.V.4.4A'!F31/' Tab.V.4.4A'!$AE31*100,' Tab.V.4.4A'!F31)</f>
        <v>0.29561011695931605</v>
      </c>
      <c r="G31" s="105">
        <f>IF(N(' Tab.V.4.4A'!G31),' Tab.V.4.4A'!G31/' Tab.V.4.4A'!$AE31*100,' Tab.V.4.4A'!G31)</f>
        <v>6.7335092358086601E-2</v>
      </c>
      <c r="H31" s="105">
        <f>IF(N(' Tab.V.4.4A'!H31),' Tab.V.4.4A'!H31/' Tab.V.4.4A'!$AE31*100,' Tab.V.4.4A'!H31)</f>
        <v>0.22827502460122948</v>
      </c>
      <c r="I31" s="105">
        <f>IF(N(' Tab.V.4.4A'!I31),' Tab.V.4.4A'!I31/' Tab.V.4.4A'!$AE31*100,' Tab.V.4.4A'!I31)</f>
        <v>4.1668903574265128</v>
      </c>
      <c r="J31" s="105">
        <f>IF(N(' Tab.V.4.4A'!J31),' Tab.V.4.4A'!J31/' Tab.V.4.4A'!$AE31*100,' Tab.V.4.4A'!J31)</f>
        <v>0.39684824854894651</v>
      </c>
      <c r="K31" s="105">
        <f>IF(N(' Tab.V.4.4A'!K31),' Tab.V.4.4A'!K31/' Tab.V.4.4A'!$AE31*100,' Tab.V.4.4A'!K31)</f>
        <v>6.1579051763940145</v>
      </c>
      <c r="L31" s="105">
        <f>IF(N(' Tab.V.4.4A'!L31),' Tab.V.4.4A'!L31/' Tab.V.4.4A'!$AE31*100,' Tab.V.4.4A'!L31)</f>
        <v>31.834357477140241</v>
      </c>
      <c r="M31" s="105">
        <f>IF(N(' Tab.V.4.4A'!M31),' Tab.V.4.4A'!M31/' Tab.V.4.4A'!$AE31*100,' Tab.V.4.4A'!M31)</f>
        <v>7.1202239861322587</v>
      </c>
      <c r="N31" s="105">
        <f>IF(N(' Tab.V.4.4A'!N31),' Tab.V.4.4A'!N31/' Tab.V.4.4A'!$AE31*100,' Tab.V.4.4A'!N31)</f>
        <v>8.7488249477120839</v>
      </c>
      <c r="O31" s="105">
        <f>IF(N(' Tab.V.4.4A'!O31),' Tab.V.4.4A'!O31/' Tab.V.4.4A'!$AE31*100,' Tab.V.4.4A'!O31)</f>
        <v>23.30486147147721</v>
      </c>
      <c r="P31" s="105">
        <f>IF(N(' Tab.V.4.4A'!P31),' Tab.V.4.4A'!P31/' Tab.V.4.4A'!$AE31*100,' Tab.V.4.4A'!P31)</f>
        <v>2.440230752146169</v>
      </c>
      <c r="Q31" s="74"/>
      <c r="R31" s="70" t="s">
        <v>84</v>
      </c>
      <c r="S31" s="105">
        <f>IF(N(' Tab.V.4.4A'!S31),' Tab.V.4.4A'!S31/' Tab.V.4.4A'!$AE31*100,' Tab.V.4.4A'!S31)</f>
        <v>0.37342630855545528</v>
      </c>
      <c r="T31" s="105">
        <f>IF(N(' Tab.V.4.4A'!T31),' Tab.V.4.4A'!T31/' Tab.V.4.4A'!$AE31*100,' Tab.V.4.4A'!T31)</f>
        <v>3.0662117506960165</v>
      </c>
      <c r="U31" s="105">
        <f>IF(N(' Tab.V.4.4A'!U31),' Tab.V.4.4A'!U31/' Tab.V.4.4A'!$AE31*100,' Tab.V.4.4A'!U31)</f>
        <v>1.127623655461538</v>
      </c>
      <c r="V31" s="105">
        <f>IF(N(' Tab.V.4.4A'!V31),' Tab.V.4.4A'!V31/' Tab.V.4.4A'!$AE31*100,' Tab.V.4.4A'!V31)</f>
        <v>0.46708355393670187</v>
      </c>
      <c r="W31" s="105">
        <f>IF(N(' Tab.V.4.4A'!W31),' Tab.V.4.4A'!W31/' Tab.V.4.4A'!$AE31*100,' Tab.V.4.4A'!W31)</f>
        <v>0.19729475266353755</v>
      </c>
      <c r="X31" s="105">
        <f>IF(N(' Tab.V.4.4A'!X31),' Tab.V.4.4A'!X31/' Tab.V.4.4A'!$AE31*100,' Tab.V.4.4A'!X31)</f>
        <v>0.1840056475346826</v>
      </c>
      <c r="Y31" s="105">
        <f>IF(N(' Tab.V.4.4A'!Y31),' Tab.V.4.4A'!Y31/' Tab.V.4.4A'!$AE31*100,' Tab.V.4.4A'!Y31)</f>
        <v>7.5689457155810311E-2</v>
      </c>
      <c r="Z31" s="106">
        <f>' Tab.V.4.4A'!Z31/' Tab.V.4.4A'!$AE31*100</f>
        <v>20.386277330270588</v>
      </c>
      <c r="AA31" s="106">
        <f>' Tab.V.4.4A'!AA31/' Tab.V.4.4A'!$AE31*100</f>
        <v>71.008267882461794</v>
      </c>
      <c r="AB31" s="106">
        <f>' Tab.V.4.4A'!AB31/' Tab.V.4.4A'!$AE31*100</f>
        <v>7.931565878149911</v>
      </c>
      <c r="AC31" s="106">
        <f>' Tab.V.4.4A'!AC31/' Tab.V.4.4A'!$AE31*100</f>
        <v>99.326111090882293</v>
      </c>
      <c r="AD31" s="106">
        <f>' Tab.V.4.4A'!AD31/' Tab.V.4.4A'!$AE31*100</f>
        <v>0.67388890911770527</v>
      </c>
      <c r="AE31" s="106">
        <f t="shared" si="0"/>
        <v>100</v>
      </c>
    </row>
    <row r="32" spans="1:31" s="113" customFormat="1" x14ac:dyDescent="0.2">
      <c r="A32" s="110" t="s">
        <v>34</v>
      </c>
      <c r="B32" s="111">
        <f>IF(N(' Tab.V.4.4A'!B32),' Tab.V.4.4A'!B32/' Tab.V.4.4A'!$AE32*100,' Tab.V.4.4A'!B32)</f>
        <v>0.89543811922218353</v>
      </c>
      <c r="C32" s="111">
        <f>IF(N(' Tab.V.4.4A'!C32),' Tab.V.4.4A'!C32/' Tab.V.4.4A'!$AE32*100,' Tab.V.4.4A'!C32)</f>
        <v>3.8078777371965663E-3</v>
      </c>
      <c r="D32" s="111">
        <f>IF(N(' Tab.V.4.4A'!D32),' Tab.V.4.4A'!D32/' Tab.V.4.4A'!$AE32*100,' Tab.V.4.4A'!D32)</f>
        <v>0.17764285261980822</v>
      </c>
      <c r="E32" s="111">
        <f>IF(N(' Tab.V.4.4A'!E32),' Tab.V.4.4A'!E32/' Tab.V.4.4A'!$AE32*100,' Tab.V.4.4A'!E32)</f>
        <v>2.4465704285617682</v>
      </c>
      <c r="F32" s="111">
        <f>IF(N(' Tab.V.4.4A'!F32),' Tab.V.4.4A'!F32/' Tab.V.4.4A'!$AE32*100,' Tab.V.4.4A'!F32)</f>
        <v>8.0176352845043902E-2</v>
      </c>
      <c r="G32" s="111">
        <f>IF(N(' Tab.V.4.4A'!G32),' Tab.V.4.4A'!G32/' Tab.V.4.4A'!$AE32*100,' Tab.V.4.4A'!G32)</f>
        <v>4.2147477767380134E-2</v>
      </c>
      <c r="H32" s="111">
        <f>IF(N(' Tab.V.4.4A'!H32),' Tab.V.4.4A'!H32/' Tab.V.4.4A'!$AE32*100,' Tab.V.4.4A'!H32)</f>
        <v>3.8029540441587795E-2</v>
      </c>
      <c r="I32" s="111">
        <f>IF(N(' Tab.V.4.4A'!I32),' Tab.V.4.4A'!I32/' Tab.V.4.4A'!$AE32*100,' Tab.V.4.4A'!I32)</f>
        <v>1.7619442189359766</v>
      </c>
      <c r="J32" s="111">
        <f>IF(N(' Tab.V.4.4A'!J32),' Tab.V.4.4A'!J32/' Tab.V.4.4A'!$AE32*100,' Tab.V.4.4A'!J32)</f>
        <v>0.18700518839476768</v>
      </c>
      <c r="K32" s="111">
        <f>IF(N(' Tab.V.4.4A'!K32),' Tab.V.4.4A'!K32/' Tab.V.4.4A'!$AE32*100,' Tab.V.4.4A'!K32)</f>
        <v>2.1935165595207851</v>
      </c>
      <c r="L32" s="111">
        <f>IF(N(' Tab.V.4.4A'!L32),' Tab.V.4.4A'!L32/' Tab.V.4.4A'!$AE32*100,' Tab.V.4.4A'!L32)</f>
        <v>1.2279650514405158</v>
      </c>
      <c r="M32" s="111">
        <f>IF(N(' Tab.V.4.4A'!M32),' Tab.V.4.4A'!M32/' Tab.V.4.4A'!$AE32*100,' Tab.V.4.4A'!M32)</f>
        <v>0.63397804236506505</v>
      </c>
      <c r="N32" s="111">
        <f>IF(N(' Tab.V.4.4A'!N32),' Tab.V.4.4A'!N32/' Tab.V.4.4A'!$AE32*100,' Tab.V.4.4A'!N32)</f>
        <v>1.1510416628200315</v>
      </c>
      <c r="O32" s="111">
        <f>IF(N(' Tab.V.4.4A'!O32),' Tab.V.4.4A'!O32/' Tab.V.4.4A'!$AE32*100,' Tab.V.4.4A'!O32)</f>
        <v>4.7262236709590155</v>
      </c>
      <c r="P32" s="111">
        <f>IF(N(' Tab.V.4.4A'!P32),' Tab.V.4.4A'!P32/' Tab.V.4.4A'!$AE32*100,' Tab.V.4.4A'!P32)</f>
        <v>6.558832200082171</v>
      </c>
      <c r="Q32" s="74"/>
      <c r="R32" s="110" t="s">
        <v>34</v>
      </c>
      <c r="S32" s="111">
        <f>IF(N(' Tab.V.4.4A'!S32),' Tab.V.4.4A'!S32/' Tab.V.4.4A'!$AE32*100,' Tab.V.4.4A'!S32)</f>
        <v>2.0198831899071532</v>
      </c>
      <c r="T32" s="111">
        <f>IF(N(' Tab.V.4.4A'!T32),' Tab.V.4.4A'!T32/' Tab.V.4.4A'!$AE32*100,' Tab.V.4.4A'!T32)</f>
        <v>20.893725339408959</v>
      </c>
      <c r="U32" s="105">
        <f>IF(N(' Tab.V.4.4A'!U32),' Tab.V.4.4A'!U32/' Tab.V.4.4A'!$AE32*100,' Tab.V.4.4A'!U32)</f>
        <v>15.974247382080728</v>
      </c>
      <c r="V32" s="105">
        <f>IF(N(' Tab.V.4.4A'!V32),' Tab.V.4.4A'!V32/' Tab.V.4.4A'!$AE32*100,' Tab.V.4.4A'!V32)</f>
        <v>3.6212198687701402</v>
      </c>
      <c r="W32" s="105">
        <f>IF(N(' Tab.V.4.4A'!W32),' Tab.V.4.4A'!W32/' Tab.V.4.4A'!$AE32*100,' Tab.V.4.4A'!W32)</f>
        <v>6.1766651269480102</v>
      </c>
      <c r="X32" s="105">
        <f>IF(N(' Tab.V.4.4A'!X32),' Tab.V.4.4A'!X32/' Tab.V.4.4A'!$AE32*100,' Tab.V.4.4A'!X32)</f>
        <v>18.093899896303697</v>
      </c>
      <c r="Y32" s="105">
        <f>IF(N(' Tab.V.4.4A'!Y32),' Tab.V.4.4A'!Y32/' Tab.V.4.4A'!$AE32*100,' Tab.V.4.4A'!Y32)</f>
        <v>10.600487548076785</v>
      </c>
      <c r="Z32" s="112">
        <f>' Tab.V.4.4A'!Z32/' Tab.V.4.4A'!$AE32*100</f>
        <v>7.7461015978375309</v>
      </c>
      <c r="AA32" s="112">
        <f>' Tab.V.4.4A'!AA32/' Tab.V.4.4A'!$AE32*100</f>
        <v>7.7392084275846278</v>
      </c>
      <c r="AB32" s="112">
        <f>' Tab.V.4.4A'!AB32/' Tab.V.4.4A'!$AE32*100</f>
        <v>83.938960551577651</v>
      </c>
      <c r="AC32" s="112">
        <f>' Tab.V.4.4A'!AC32/' Tab.V.4.4A'!$AE32*100</f>
        <v>99.424270576999803</v>
      </c>
      <c r="AD32" s="112">
        <f>' Tab.V.4.4A'!AD32/' Tab.V.4.4A'!$AE32*100</f>
        <v>0.57572942300019758</v>
      </c>
      <c r="AE32" s="112">
        <f t="shared" si="0"/>
        <v>100</v>
      </c>
    </row>
    <row r="33" spans="1:35" s="113" customFormat="1" ht="16.5" customHeight="1" x14ac:dyDescent="0.2">
      <c r="A33" s="110" t="s">
        <v>35</v>
      </c>
      <c r="B33" s="112">
        <f>' Tab.V.4.4A'!B33/' Tab.V.4.4A'!$AE33*100</f>
        <v>9.5080974043295825</v>
      </c>
      <c r="C33" s="112">
        <f>' Tab.V.4.4A'!C33/' Tab.V.4.4A'!$AE33*100</f>
        <v>0.14213031563199513</v>
      </c>
      <c r="D33" s="112">
        <f>' Tab.V.4.4A'!D33/' Tab.V.4.4A'!$AE33*100</f>
        <v>3.4253160256746518</v>
      </c>
      <c r="E33" s="112">
        <f>' Tab.V.4.4A'!E33/' Tab.V.4.4A'!$AE33*100</f>
        <v>21.122109652198237</v>
      </c>
      <c r="F33" s="112">
        <f>' Tab.V.4.4A'!F33/' Tab.V.4.4A'!$AE33*100</f>
        <v>3.5373314965220781</v>
      </c>
      <c r="G33" s="112">
        <f>' Tab.V.4.4A'!G33/' Tab.V.4.4A'!$AE33*100</f>
        <v>1.9093437443452326</v>
      </c>
      <c r="H33" s="112">
        <f>' Tab.V.4.4A'!H33/' Tab.V.4.4A'!$AE33*100</f>
        <v>1.6279878555889471</v>
      </c>
      <c r="I33" s="112">
        <f>' Tab.V.4.4A'!I33/' Tab.V.4.4A'!$AE33*100</f>
        <v>15.26729218426707</v>
      </c>
      <c r="J33" s="112">
        <f>' Tab.V.4.4A'!J33/' Tab.V.4.4A'!$AE33*100</f>
        <v>2.5417126722113186</v>
      </c>
      <c r="K33" s="112">
        <f>' Tab.V.4.4A'!K33/' Tab.V.4.4A'!$AE33*100</f>
        <v>11.934948808083394</v>
      </c>
      <c r="L33" s="112">
        <f>' Tab.V.4.4A'!L33/' Tab.V.4.4A'!$AE33*100</f>
        <v>6.8276939029687442</v>
      </c>
      <c r="M33" s="112">
        <f>' Tab.V.4.4A'!M33/' Tab.V.4.4A'!$AE33*100</f>
        <v>1.5417151727159233</v>
      </c>
      <c r="N33" s="112">
        <f>' Tab.V.4.4A'!N33/' Tab.V.4.4A'!$AE33*100</f>
        <v>2.1334882325270899</v>
      </c>
      <c r="O33" s="112">
        <f>' Tab.V.4.4A'!O33/' Tab.V.4.4A'!$AE33*100</f>
        <v>5.0678731985387069</v>
      </c>
      <c r="P33" s="112">
        <f>' Tab.V.4.4A'!P33/' Tab.V.4.4A'!$AE33*100</f>
        <v>1.6791509926065331</v>
      </c>
      <c r="Q33" s="74"/>
      <c r="R33" s="110" t="s">
        <v>35</v>
      </c>
      <c r="S33" s="114">
        <f>IF(N(' Tab.V.4.4A'!S33),' Tab.V.4.4A'!S33/' Tab.V.4.4A'!$AE33*100,' Tab.V.4.4A'!S33)</f>
        <v>0.39457890270821794</v>
      </c>
      <c r="T33" s="114">
        <f>IF(N(' Tab.V.4.4A'!T33),' Tab.V.4.4A'!T33/' Tab.V.4.4A'!$AE33*100,' Tab.V.4.4A'!T33)</f>
        <v>4.1806281879352536</v>
      </c>
      <c r="U33" s="114">
        <f>IF(N(' Tab.V.4.4A'!U33),' Tab.V.4.4A'!U33/' Tab.V.4.4A'!$AE33*100,' Tab.V.4.4A'!U33)</f>
        <v>2.9515844666660183</v>
      </c>
      <c r="V33" s="114">
        <f>IF(N(' Tab.V.4.4A'!V33),' Tab.V.4.4A'!V33/' Tab.V.4.4A'!$AE33*100,' Tab.V.4.4A'!V33)</f>
        <v>0.67761006750226971</v>
      </c>
      <c r="W33" s="114">
        <f>IF(N(' Tab.V.4.4A'!W33),' Tab.V.4.4A'!W33/' Tab.V.4.4A'!$AE33*100,' Tab.V.4.4A'!W33)</f>
        <v>1.0429123839174088</v>
      </c>
      <c r="X33" s="114">
        <f>IF(N(' Tab.V.4.4A'!X33),' Tab.V.4.4A'!X33/' Tab.V.4.4A'!$AE33*100,' Tab.V.4.4A'!X33)</f>
        <v>2.9185284783141587</v>
      </c>
      <c r="Y33" s="114">
        <f>IF(N(' Tab.V.4.4A'!Y33),' Tab.V.4.4A'!Y33/' Tab.V.4.4A'!$AE33*100,' Tab.V.4.4A'!Y33)</f>
        <v>1.7308550783249561</v>
      </c>
      <c r="Z33" s="115">
        <f>' Tab.V.4.4A'!Z33/' Tab.V.4.4A'!$AE33*100</f>
        <v>67.47893855891833</v>
      </c>
      <c r="AA33" s="115">
        <f>' Tab.V.4.4A'!AA33/' Tab.V.4.4A'!$AE33*100</f>
        <v>15.570770506750463</v>
      </c>
      <c r="AB33" s="115">
        <f>' Tab.V.4.4A'!AB33/' Tab.V.4.4A'!$AE33*100</f>
        <v>15.575848557974817</v>
      </c>
      <c r="AC33" s="115">
        <f>' Tab.V.4.4A'!AC33/' Tab.V.4.4A'!$AE33*100</f>
        <v>98.625557830467812</v>
      </c>
      <c r="AD33" s="115">
        <f>' Tab.V.4.4A'!AD33/' Tab.V.4.4A'!$AE33*100</f>
        <v>1.3744421695321896</v>
      </c>
      <c r="AE33" s="115">
        <f t="shared" si="0"/>
        <v>100</v>
      </c>
    </row>
    <row r="34" spans="1:35" s="116" customFormat="1" ht="15" customHeight="1" x14ac:dyDescent="0.2">
      <c r="A34" s="104" t="s">
        <v>36</v>
      </c>
      <c r="B34" s="106">
        <f>' Tab.V.4.4A'!B34/' Tab.V.4.4A'!$AE34*100</f>
        <v>14.087478154539992</v>
      </c>
      <c r="C34" s="106">
        <f>' Tab.V.4.4A'!C34/' Tab.V.4.4A'!$AE34*100</f>
        <v>0.34339825525936973</v>
      </c>
      <c r="D34" s="106">
        <f>' Tab.V.4.4A'!D34/' Tab.V.4.4A'!$AE34*100</f>
        <v>3.8696709832515475</v>
      </c>
      <c r="E34" s="106">
        <f>' Tab.V.4.4A'!E34/' Tab.V.4.4A'!$AE34*100</f>
        <v>21.077099256307211</v>
      </c>
      <c r="F34" s="106">
        <f>' Tab.V.4.4A'!F34/' Tab.V.4.4A'!$AE34*100</f>
        <v>11.640289906660804</v>
      </c>
      <c r="G34" s="106">
        <f>' Tab.V.4.4A'!G34/' Tab.V.4.4A'!$AE34*100</f>
        <v>8.3188791416289636</v>
      </c>
      <c r="H34" s="106">
        <f>' Tab.V.4.4A'!H34/' Tab.V.4.4A'!$AE34*100</f>
        <v>3.3214107650318403</v>
      </c>
      <c r="I34" s="106">
        <f>' Tab.V.4.4A'!I34/' Tab.V.4.4A'!$AE34*100</f>
        <v>9.947309903875766</v>
      </c>
      <c r="J34" s="106">
        <f>' Tab.V.4.4A'!J34/' Tab.V.4.4A'!$AE34*100</f>
        <v>3.4883446819996435</v>
      </c>
      <c r="K34" s="106">
        <f>' Tab.V.4.4A'!K34/' Tab.V.4.4A'!$AE34*100</f>
        <v>6.2836963958000815</v>
      </c>
      <c r="L34" s="106">
        <f>' Tab.V.4.4A'!L34/' Tab.V.4.4A'!$AE34*100</f>
        <v>1.664077232109707</v>
      </c>
      <c r="M34" s="106">
        <f>' Tab.V.4.4A'!M34/' Tab.V.4.4A'!$AE34*100</f>
        <v>0.42043302125974319</v>
      </c>
      <c r="N34" s="106">
        <f>' Tab.V.4.4A'!N34/' Tab.V.4.4A'!$AE34*100</f>
        <v>0.72309967019017229</v>
      </c>
      <c r="O34" s="106">
        <f>' Tab.V.4.4A'!O34/' Tab.V.4.4A'!$AE34*100</f>
        <v>1.2402934090064501</v>
      </c>
      <c r="P34" s="106">
        <f>' Tab.V.4.4A'!P34/' Tab.V.4.4A'!$AE34*100</f>
        <v>0.62727347274577328</v>
      </c>
      <c r="Q34" s="74"/>
      <c r="R34" s="104" t="s">
        <v>36</v>
      </c>
      <c r="S34" s="105">
        <f>IF(N(' Tab.V.4.4A'!S34),' Tab.V.4.4A'!S34/' Tab.V.4.4A'!$AE34*100,' Tab.V.4.4A'!S34)</f>
        <v>0</v>
      </c>
      <c r="T34" s="106">
        <f>' Tab.V.4.4A'!T34/' Tab.V.4.4A'!$AE34*100</f>
        <v>2.9697870489656544</v>
      </c>
      <c r="U34" s="106">
        <f>' Tab.V.4.4A'!U34/' Tab.V.4.4A'!$AE34*100</f>
        <v>1.1605813691713096</v>
      </c>
      <c r="V34" s="106">
        <f>' Tab.V.4.4A'!V34/' Tab.V.4.4A'!$AE34*100</f>
        <v>0</v>
      </c>
      <c r="W34" s="105">
        <f>IF(N(' Tab.V.4.4A'!W34),' Tab.V.4.4A'!W34/' Tab.V.4.4A'!$AE34*100,' Tab.V.4.4A'!W34)</f>
        <v>2.7109502352043999E-2</v>
      </c>
      <c r="X34" s="105" t="s">
        <v>95</v>
      </c>
      <c r="Y34" s="105">
        <f>IF(N(' Tab.V.4.4A'!Y34),' Tab.V.4.4A'!Y34/' Tab.V.4.4A'!$AE34*100,' Tab.V.4.4A'!Y34)</f>
        <v>0.27053094381311482</v>
      </c>
      <c r="Z34" s="106">
        <f>' Tab.V.4.4A'!Z34/' Tab.V.4.4A'!$AE34*100</f>
        <v>70.737287537694414</v>
      </c>
      <c r="AA34" s="106">
        <f>' Tab.V.4.4A'!AA34/' Tab.V.4.4A'!$AE34*100</f>
        <v>4.0479033325660723</v>
      </c>
      <c r="AB34" s="106">
        <f>' Tab.V.4.4A'!AB34/' Tab.V.4.4A'!$AE34*100</f>
        <v>6.1889394240695674</v>
      </c>
      <c r="AC34" s="106">
        <f>' Tab.V.4.4A'!AC34/' Tab.V.4.4A'!$AE34*100</f>
        <v>80.97412187522994</v>
      </c>
      <c r="AD34" s="106">
        <f>' Tab.V.4.4A'!AD34/' Tab.V.4.4A'!$AE34*100</f>
        <v>19.025878124770053</v>
      </c>
      <c r="AE34" s="106">
        <f>AC34+AD34</f>
        <v>100</v>
      </c>
      <c r="AF34" s="46"/>
      <c r="AG34" s="46"/>
      <c r="AH34" s="46"/>
      <c r="AI34" s="46"/>
    </row>
    <row r="35" spans="1:35" s="119" customFormat="1" x14ac:dyDescent="0.2">
      <c r="A35" s="117" t="s">
        <v>3</v>
      </c>
      <c r="B35" s="118">
        <f>' Tab.V.4.4A'!B35/' Tab.V.4.4A'!$AE35*100</f>
        <v>9.5636636942433633</v>
      </c>
      <c r="C35" s="118">
        <f>' Tab.V.4.4A'!C35/' Tab.V.4.4A'!$AE35*100</f>
        <v>0.14457250111800948</v>
      </c>
      <c r="D35" s="118">
        <f>' Tab.V.4.4A'!D35/' Tab.V.4.4A'!$AE35*100</f>
        <v>3.430707867550526</v>
      </c>
      <c r="E35" s="118">
        <f>' Tab.V.4.4A'!E35/' Tab.V.4.4A'!$AE35*100</f>
        <v>21.121563755308912</v>
      </c>
      <c r="F35" s="118">
        <f>' Tab.V.4.4A'!F35/' Tab.V.4.4A'!$AE35*100</f>
        <v>3.6356527794304561</v>
      </c>
      <c r="G35" s="118">
        <f>' Tab.V.4.4A'!G35/' Tab.V.4.4A'!$AE35*100</f>
        <v>1.987117024538674</v>
      </c>
      <c r="H35" s="118">
        <f>' Tab.V.4.4A'!H35/' Tab.V.4.4A'!$AE35*100</f>
        <v>1.6485358570490827</v>
      </c>
      <c r="I35" s="118">
        <f>' Tab.V.4.4A'!I35/' Tab.V.4.4A'!$AE35*100</f>
        <v>15.202739744387722</v>
      </c>
      <c r="J35" s="118">
        <f>' Tab.V.4.4A'!J35/' Tab.V.4.4A'!$AE35*100</f>
        <v>2.5531991294236565</v>
      </c>
      <c r="K35" s="118">
        <f>' Tab.V.4.4A'!K35/' Tab.V.4.4A'!$AE35*100</f>
        <v>11.866376697936062</v>
      </c>
      <c r="L35" s="118">
        <f>' Tab.V.4.4A'!L35/' Tab.V.4.4A'!$AE35*100</f>
        <v>6.7650386988200095</v>
      </c>
      <c r="M35" s="118">
        <f>' Tab.V.4.4A'!M35/' Tab.V.4.4A'!$AE35*100</f>
        <v>1.5281095619887231</v>
      </c>
      <c r="N35" s="118">
        <f>' Tab.V.4.4A'!N35/' Tab.V.4.4A'!$AE35*100</f>
        <v>2.1163746139271291</v>
      </c>
      <c r="O35" s="118">
        <f>' Tab.V.4.4A'!O35/' Tab.V.4.4A'!$AE35*100</f>
        <v>5.021429434803701</v>
      </c>
      <c r="P35" s="118">
        <f>' Tab.V.4.4A'!P35/' Tab.V.4.4A'!$AE35*100</f>
        <v>1.6663875388688096</v>
      </c>
      <c r="Q35" s="85"/>
      <c r="R35" s="117" t="s">
        <v>3</v>
      </c>
      <c r="S35" s="118">
        <f>' Tab.V.4.4A'!S35/' Tab.V.4.4A'!$AE35*100</f>
        <v>0.389791089954652</v>
      </c>
      <c r="T35" s="118">
        <f>' Tab.V.4.4A'!T35/' Tab.V.4.4A'!$AE35*100</f>
        <v>4.165935901442559</v>
      </c>
      <c r="U35" s="118">
        <f>' Tab.V.4.4A'!U35/' Tab.V.4.4A'!$AE35*100</f>
        <v>2.9298524840405777</v>
      </c>
      <c r="V35" s="118">
        <f>' Tab.V.4.4A'!V35/' Tab.V.4.4A'!$AE35*100</f>
        <v>0.66938796008379187</v>
      </c>
      <c r="W35" s="118">
        <f>' Tab.V.4.4A'!W35/' Tab.V.4.4A'!$AE35*100</f>
        <v>1.0302577052756972</v>
      </c>
      <c r="X35" s="118">
        <f>IF(N(' Tab.V.4.4A'!X35),' Tab.V.4.4A'!X35/' Tab.V.4.4A'!$AE35*100,' Tab.V.4.4A'!X35)</f>
        <v>2.8968708973628052</v>
      </c>
      <c r="Y35" s="118">
        <f>' Tab.V.4.4A'!Y35/' Tab.V.4.4A'!$AE35*100</f>
        <v>1.71313553691262</v>
      </c>
      <c r="Z35" s="118">
        <f>' Tab.V.4.4A'!Z35/' Tab.V.4.4A'!$AE35*100</f>
        <v>67.51847616939871</v>
      </c>
      <c r="AA35" s="118">
        <f>' Tab.V.4.4A'!AA35/' Tab.V.4.4A'!$AE35*100</f>
        <v>15.430952309539563</v>
      </c>
      <c r="AB35" s="118">
        <f>' Tab.V.4.4A'!AB35/' Tab.V.4.4A'!$AE35*100</f>
        <v>15.461948060449663</v>
      </c>
      <c r="AC35" s="118">
        <f>' Tab.V.4.4A'!AC35/' Tab.V.4.4A'!$AE35*100</f>
        <v>98.411375619972233</v>
      </c>
      <c r="AD35" s="118">
        <f>' Tab.V.4.4A'!AD35/' Tab.V.4.4A'!$AE35*100</f>
        <v>1.5886243800277737</v>
      </c>
      <c r="AE35" s="118">
        <f>AC35+AD35</f>
        <v>100</v>
      </c>
    </row>
    <row r="36" spans="1:35" s="46" customFormat="1" ht="13.5" x14ac:dyDescent="0.2">
      <c r="A36" s="44" t="s">
        <v>218</v>
      </c>
      <c r="B36" s="116"/>
      <c r="C36" s="116"/>
      <c r="D36" s="116"/>
      <c r="E36" s="116"/>
      <c r="Q36" s="48"/>
      <c r="R36" s="44" t="s">
        <v>218</v>
      </c>
      <c r="Z36" s="116"/>
      <c r="AA36" s="116"/>
      <c r="AB36" s="116"/>
      <c r="AC36" s="116"/>
      <c r="AD36" s="116"/>
      <c r="AE36" s="116"/>
    </row>
    <row r="37" spans="1:35" s="46" customFormat="1" ht="12" x14ac:dyDescent="0.2">
      <c r="A37" s="46" t="s">
        <v>93</v>
      </c>
      <c r="B37" s="120"/>
      <c r="Q37" s="48"/>
      <c r="R37" s="46" t="s">
        <v>93</v>
      </c>
      <c r="Z37" s="116"/>
      <c r="AA37" s="116"/>
      <c r="AB37" s="121"/>
      <c r="AC37" s="116"/>
      <c r="AD37" s="116"/>
      <c r="AE37" s="116"/>
    </row>
    <row r="38" spans="1:35" s="46" customFormat="1" ht="12" x14ac:dyDescent="0.2">
      <c r="A38" s="48" t="s">
        <v>214</v>
      </c>
      <c r="B38" s="120"/>
      <c r="C38" s="120"/>
      <c r="D38" s="120"/>
      <c r="E38" s="120"/>
      <c r="F38" s="120"/>
      <c r="G38" s="120"/>
      <c r="H38" s="120"/>
      <c r="I38" s="120"/>
      <c r="J38" s="120"/>
      <c r="Q38" s="48"/>
      <c r="R38" s="48" t="s">
        <v>214</v>
      </c>
      <c r="Z38" s="116"/>
      <c r="AA38" s="116"/>
      <c r="AB38" s="116"/>
      <c r="AC38" s="116"/>
      <c r="AD38" s="116"/>
      <c r="AE38" s="116"/>
    </row>
    <row r="39" spans="1:35" s="46" customFormat="1" ht="12" x14ac:dyDescent="0.2">
      <c r="A39" s="49" t="s">
        <v>238</v>
      </c>
      <c r="B39" s="120"/>
      <c r="C39" s="120"/>
      <c r="D39" s="120"/>
      <c r="E39" s="120"/>
      <c r="F39" s="120"/>
      <c r="G39" s="120"/>
      <c r="H39" s="120"/>
      <c r="I39" s="120"/>
      <c r="J39" s="120"/>
      <c r="Q39" s="48"/>
      <c r="R39" s="49" t="s">
        <v>238</v>
      </c>
      <c r="Z39" s="116"/>
      <c r="AA39" s="116"/>
      <c r="AB39" s="116"/>
      <c r="AC39" s="116"/>
      <c r="AD39" s="116"/>
      <c r="AE39" s="116"/>
    </row>
  </sheetData>
  <mergeCells count="27">
    <mergeCell ref="S5:S6"/>
    <mergeCell ref="AE5:AE6"/>
    <mergeCell ref="I5:I6"/>
    <mergeCell ref="B4:P4"/>
    <mergeCell ref="M5:M6"/>
    <mergeCell ref="V5:V6"/>
    <mergeCell ref="W5:W6"/>
    <mergeCell ref="N5:N6"/>
    <mergeCell ref="O5:O6"/>
    <mergeCell ref="P5:P6"/>
    <mergeCell ref="R4:R6"/>
    <mergeCell ref="T4:AE4"/>
    <mergeCell ref="AD5:AD6"/>
    <mergeCell ref="Z5:Z6"/>
    <mergeCell ref="AA5:AA6"/>
    <mergeCell ref="AB5:AB6"/>
    <mergeCell ref="A4:A6"/>
    <mergeCell ref="B5:B6"/>
    <mergeCell ref="D5:D6"/>
    <mergeCell ref="H5:H6"/>
    <mergeCell ref="L5:L6"/>
    <mergeCell ref="E5:E6"/>
    <mergeCell ref="AC5:AC6"/>
    <mergeCell ref="X5:X6"/>
    <mergeCell ref="Y5:Y6"/>
    <mergeCell ref="T5:T6"/>
    <mergeCell ref="U5:U6"/>
  </mergeCells>
  <phoneticPr fontId="0" type="noConversion"/>
  <pageMargins left="0.19685039370078741" right="0.15748031496062992" top="0.98425196850393704" bottom="0.51181102362204722" header="0.51181102362204722" footer="0.51181102362204722"/>
  <pageSetup paperSize="9" scale="94" fitToWidth="2" orientation="landscape" r:id="rId1"/>
  <headerFooter alignWithMargins="0"/>
  <colBreaks count="1" manualBreakCount="1">
    <brk id="16" max="3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A75"/>
  <sheetViews>
    <sheetView topLeftCell="A2" workbookViewId="0">
      <selection activeCell="A2" sqref="A2"/>
    </sheetView>
  </sheetViews>
  <sheetFormatPr defaultRowHeight="12.75" x14ac:dyDescent="0.2"/>
  <cols>
    <col min="1" max="2" width="26.5703125" customWidth="1"/>
    <col min="3" max="3" width="2.42578125" customWidth="1"/>
    <col min="4" max="4" width="4.42578125" customWidth="1"/>
    <col min="6" max="6" width="4.42578125" customWidth="1"/>
    <col min="7" max="7" width="10" bestFit="1" customWidth="1"/>
    <col min="8" max="8" width="4.42578125" customWidth="1"/>
    <col min="9" max="9" width="10" bestFit="1" customWidth="1"/>
    <col min="10" max="10" width="4.42578125" customWidth="1"/>
    <col min="12" max="12" width="4.42578125" customWidth="1"/>
    <col min="14" max="14" width="4.42578125" customWidth="1"/>
    <col min="16" max="16" width="4.42578125" customWidth="1"/>
    <col min="18" max="18" width="4.42578125" customWidth="1"/>
    <col min="20" max="20" width="4.42578125" customWidth="1"/>
    <col min="22" max="22" width="4.42578125" customWidth="1"/>
    <col min="24" max="24" width="4.42578125" customWidth="1"/>
    <col min="26" max="26" width="4.42578125" customWidth="1"/>
    <col min="28" max="28" width="4.42578125" customWidth="1"/>
    <col min="30" max="30" width="4.42578125" customWidth="1"/>
    <col min="32" max="32" width="4.42578125" customWidth="1"/>
    <col min="34" max="34" width="4.42578125" customWidth="1"/>
    <col min="36" max="36" width="4.42578125" customWidth="1"/>
    <col min="38" max="38" width="4.42578125" customWidth="1"/>
    <col min="40" max="40" width="4.42578125" customWidth="1"/>
    <col min="42" max="42" width="4.42578125" customWidth="1"/>
    <col min="44" max="44" width="4.42578125" customWidth="1"/>
    <col min="46" max="46" width="4.42578125" customWidth="1"/>
    <col min="48" max="48" width="4.42578125" customWidth="1"/>
    <col min="50" max="50" width="4.42578125" customWidth="1"/>
    <col min="52" max="52" width="4.42578125" customWidth="1"/>
  </cols>
  <sheetData>
    <row r="1" spans="1:53" hidden="1" x14ac:dyDescent="0.2">
      <c r="A1" s="3" t="e">
        <f ca="1">DotStatQuery(B1)</f>
        <v>#NAME?</v>
      </c>
      <c r="B1" s="3" t="s">
        <v>144</v>
      </c>
    </row>
    <row r="2" spans="1:53" ht="57" x14ac:dyDescent="0.2">
      <c r="A2" s="4" t="s">
        <v>145</v>
      </c>
    </row>
    <row r="3" spans="1:53" x14ac:dyDescent="0.2">
      <c r="A3" s="207" t="s">
        <v>98</v>
      </c>
      <c r="B3" s="208"/>
      <c r="C3" s="209"/>
      <c r="D3" s="210" t="s">
        <v>35</v>
      </c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G3" s="211"/>
      <c r="AH3" s="211"/>
      <c r="AI3" s="211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2"/>
    </row>
    <row r="4" spans="1:53" x14ac:dyDescent="0.2">
      <c r="A4" s="207" t="s">
        <v>99</v>
      </c>
      <c r="B4" s="208"/>
      <c r="C4" s="209"/>
      <c r="D4" s="210" t="s">
        <v>100</v>
      </c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2"/>
    </row>
    <row r="5" spans="1:53" x14ac:dyDescent="0.2">
      <c r="A5" s="207" t="s">
        <v>102</v>
      </c>
      <c r="B5" s="208"/>
      <c r="C5" s="209"/>
      <c r="D5" s="210" t="s">
        <v>100</v>
      </c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2"/>
    </row>
    <row r="6" spans="1:53" x14ac:dyDescent="0.2">
      <c r="A6" s="207" t="s">
        <v>110</v>
      </c>
      <c r="B6" s="208"/>
      <c r="C6" s="209"/>
      <c r="D6" s="210" t="s">
        <v>115</v>
      </c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2"/>
    </row>
    <row r="7" spans="1:53" ht="12.95" customHeight="1" x14ac:dyDescent="0.2">
      <c r="A7" s="207" t="s">
        <v>101</v>
      </c>
      <c r="B7" s="208"/>
      <c r="C7" s="209"/>
      <c r="D7" s="213">
        <v>2019</v>
      </c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4"/>
      <c r="BA7" s="215"/>
    </row>
    <row r="8" spans="1:53" ht="12.95" customHeight="1" x14ac:dyDescent="0.2">
      <c r="A8" s="249" t="s">
        <v>122</v>
      </c>
      <c r="B8" s="250"/>
      <c r="C8" s="251"/>
      <c r="D8" s="258" t="s">
        <v>121</v>
      </c>
      <c r="E8" s="259"/>
      <c r="F8" s="204" t="s">
        <v>121</v>
      </c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5"/>
      <c r="AO8" s="205"/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206"/>
    </row>
    <row r="9" spans="1:53" ht="12.95" customHeight="1" x14ac:dyDescent="0.2">
      <c r="A9" s="252"/>
      <c r="B9" s="253"/>
      <c r="C9" s="254"/>
      <c r="D9" s="260"/>
      <c r="E9" s="261"/>
      <c r="F9" s="258" t="s">
        <v>146</v>
      </c>
      <c r="G9" s="259"/>
      <c r="H9" s="258" t="s">
        <v>35</v>
      </c>
      <c r="I9" s="259"/>
      <c r="J9" s="204" t="s">
        <v>35</v>
      </c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6"/>
    </row>
    <row r="10" spans="1:53" ht="37.15" customHeight="1" x14ac:dyDescent="0.2">
      <c r="A10" s="255"/>
      <c r="B10" s="256"/>
      <c r="C10" s="257"/>
      <c r="D10" s="262"/>
      <c r="E10" s="263"/>
      <c r="F10" s="262"/>
      <c r="G10" s="263"/>
      <c r="H10" s="262"/>
      <c r="I10" s="263"/>
      <c r="J10" s="204" t="s">
        <v>17</v>
      </c>
      <c r="K10" s="206"/>
      <c r="L10" s="204" t="s">
        <v>147</v>
      </c>
      <c r="M10" s="206"/>
      <c r="N10" s="204" t="s">
        <v>21</v>
      </c>
      <c r="O10" s="206"/>
      <c r="P10" s="204" t="s">
        <v>19</v>
      </c>
      <c r="Q10" s="206"/>
      <c r="R10" s="204" t="s">
        <v>148</v>
      </c>
      <c r="S10" s="206"/>
      <c r="T10" s="204" t="s">
        <v>149</v>
      </c>
      <c r="U10" s="206"/>
      <c r="V10" s="204" t="s">
        <v>150</v>
      </c>
      <c r="W10" s="206"/>
      <c r="X10" s="204" t="s">
        <v>20</v>
      </c>
      <c r="Y10" s="206"/>
      <c r="Z10" s="204" t="s">
        <v>38</v>
      </c>
      <c r="AA10" s="206"/>
      <c r="AB10" s="204" t="s">
        <v>39</v>
      </c>
      <c r="AC10" s="206"/>
      <c r="AD10" s="204" t="s">
        <v>22</v>
      </c>
      <c r="AE10" s="206"/>
      <c r="AF10" s="204" t="s">
        <v>23</v>
      </c>
      <c r="AG10" s="206"/>
      <c r="AH10" s="204" t="s">
        <v>24</v>
      </c>
      <c r="AI10" s="206"/>
      <c r="AJ10" s="204" t="s">
        <v>25</v>
      </c>
      <c r="AK10" s="206"/>
      <c r="AL10" s="204" t="s">
        <v>26</v>
      </c>
      <c r="AM10" s="206"/>
      <c r="AN10" s="204" t="s">
        <v>27</v>
      </c>
      <c r="AO10" s="206"/>
      <c r="AP10" s="204" t="s">
        <v>28</v>
      </c>
      <c r="AQ10" s="206"/>
      <c r="AR10" s="204" t="s">
        <v>29</v>
      </c>
      <c r="AS10" s="206"/>
      <c r="AT10" s="204" t="s">
        <v>30</v>
      </c>
      <c r="AU10" s="206"/>
      <c r="AV10" s="204" t="s">
        <v>31</v>
      </c>
      <c r="AW10" s="206"/>
      <c r="AX10" s="204" t="s">
        <v>32</v>
      </c>
      <c r="AY10" s="206"/>
      <c r="AZ10" s="204" t="s">
        <v>33</v>
      </c>
      <c r="BA10" s="206"/>
    </row>
    <row r="11" spans="1:53" ht="13.5" x14ac:dyDescent="0.25">
      <c r="A11" s="5" t="s">
        <v>105</v>
      </c>
      <c r="B11" s="5" t="s">
        <v>120</v>
      </c>
      <c r="C11" s="6" t="s">
        <v>111</v>
      </c>
      <c r="D11" s="199" t="s">
        <v>111</v>
      </c>
      <c r="E11" s="200"/>
      <c r="F11" s="199" t="s">
        <v>111</v>
      </c>
      <c r="G11" s="200"/>
      <c r="H11" s="199" t="s">
        <v>111</v>
      </c>
      <c r="I11" s="200"/>
      <c r="J11" s="199" t="s">
        <v>111</v>
      </c>
      <c r="K11" s="200"/>
      <c r="L11" s="199" t="s">
        <v>111</v>
      </c>
      <c r="M11" s="200"/>
      <c r="N11" s="199" t="s">
        <v>111</v>
      </c>
      <c r="O11" s="200"/>
      <c r="P11" s="199" t="s">
        <v>111</v>
      </c>
      <c r="Q11" s="200"/>
      <c r="R11" s="199" t="s">
        <v>111</v>
      </c>
      <c r="S11" s="200"/>
      <c r="T11" s="199" t="s">
        <v>111</v>
      </c>
      <c r="U11" s="200"/>
      <c r="V11" s="199" t="s">
        <v>111</v>
      </c>
      <c r="W11" s="200"/>
      <c r="X11" s="199" t="s">
        <v>111</v>
      </c>
      <c r="Y11" s="200"/>
      <c r="Z11" s="199" t="s">
        <v>111</v>
      </c>
      <c r="AA11" s="200"/>
      <c r="AB11" s="199" t="s">
        <v>111</v>
      </c>
      <c r="AC11" s="200"/>
      <c r="AD11" s="199" t="s">
        <v>111</v>
      </c>
      <c r="AE11" s="200"/>
      <c r="AF11" s="199" t="s">
        <v>111</v>
      </c>
      <c r="AG11" s="200"/>
      <c r="AH11" s="199" t="s">
        <v>111</v>
      </c>
      <c r="AI11" s="200"/>
      <c r="AJ11" s="199" t="s">
        <v>111</v>
      </c>
      <c r="AK11" s="200"/>
      <c r="AL11" s="199" t="s">
        <v>111</v>
      </c>
      <c r="AM11" s="200"/>
      <c r="AN11" s="199" t="s">
        <v>111</v>
      </c>
      <c r="AO11" s="200"/>
      <c r="AP11" s="199" t="s">
        <v>111</v>
      </c>
      <c r="AQ11" s="200"/>
      <c r="AR11" s="199" t="s">
        <v>111</v>
      </c>
      <c r="AS11" s="200"/>
      <c r="AT11" s="199" t="s">
        <v>111</v>
      </c>
      <c r="AU11" s="200"/>
      <c r="AV11" s="199" t="s">
        <v>111</v>
      </c>
      <c r="AW11" s="200"/>
      <c r="AX11" s="199" t="s">
        <v>111</v>
      </c>
      <c r="AY11" s="200"/>
      <c r="AZ11" s="199" t="s">
        <v>111</v>
      </c>
      <c r="BA11" s="200"/>
    </row>
    <row r="12" spans="1:53" ht="15.75" x14ac:dyDescent="0.25">
      <c r="A12" s="20" t="s">
        <v>106</v>
      </c>
      <c r="B12" s="7" t="s">
        <v>121</v>
      </c>
      <c r="C12" s="6" t="s">
        <v>111</v>
      </c>
      <c r="D12" s="8" t="s">
        <v>111</v>
      </c>
      <c r="E12" s="9">
        <f>E50</f>
        <v>978882560</v>
      </c>
      <c r="F12" s="8" t="s">
        <v>111</v>
      </c>
      <c r="G12" s="9">
        <f>G50</f>
        <v>15550767</v>
      </c>
      <c r="H12" s="8" t="s">
        <v>111</v>
      </c>
      <c r="I12" s="9">
        <f>I50</f>
        <v>963331793</v>
      </c>
      <c r="J12" s="8" t="s">
        <v>111</v>
      </c>
      <c r="K12" s="9">
        <f>K50</f>
        <v>93617036</v>
      </c>
      <c r="L12" s="8" t="s">
        <v>111</v>
      </c>
      <c r="M12" s="9">
        <f>M50</f>
        <v>1415194</v>
      </c>
      <c r="N12" s="8" t="s">
        <v>111</v>
      </c>
      <c r="O12" s="9">
        <f>O50</f>
        <v>33582600</v>
      </c>
      <c r="P12" s="8" t="s">
        <v>111</v>
      </c>
      <c r="Q12" s="9">
        <f>Q50</f>
        <v>206755305</v>
      </c>
      <c r="R12" s="8" t="s">
        <v>111</v>
      </c>
      <c r="S12" s="9">
        <f>S50</f>
        <v>35588771</v>
      </c>
      <c r="T12" s="8" t="s">
        <v>111</v>
      </c>
      <c r="U12" s="9">
        <f>U50</f>
        <v>19451541</v>
      </c>
      <c r="V12" s="8" t="s">
        <v>111</v>
      </c>
      <c r="W12" s="9">
        <f>W50</f>
        <v>16137230</v>
      </c>
      <c r="X12" s="8" t="s">
        <v>111</v>
      </c>
      <c r="Y12" s="9">
        <f>Y50</f>
        <v>148816969</v>
      </c>
      <c r="Z12" s="8" t="s">
        <v>111</v>
      </c>
      <c r="AA12" s="9">
        <f>AA50</f>
        <v>24992820</v>
      </c>
      <c r="AB12" s="8" t="s">
        <v>111</v>
      </c>
      <c r="AC12" s="9">
        <f>AC50</f>
        <v>116157892</v>
      </c>
      <c r="AD12" s="8" t="s">
        <v>111</v>
      </c>
      <c r="AE12" s="9">
        <f>AE50</f>
        <v>66221783</v>
      </c>
      <c r="AF12" s="8" t="s">
        <v>111</v>
      </c>
      <c r="AG12" s="9">
        <f>AG50</f>
        <v>14958398</v>
      </c>
      <c r="AH12" s="8" t="s">
        <v>111</v>
      </c>
      <c r="AI12" s="9">
        <f>AI50</f>
        <v>20716820</v>
      </c>
      <c r="AJ12" s="8" t="s">
        <v>111</v>
      </c>
      <c r="AK12" s="9">
        <f>AK50</f>
        <v>49153897</v>
      </c>
      <c r="AL12" s="8" t="s">
        <v>111</v>
      </c>
      <c r="AM12" s="9">
        <f>AM50</f>
        <v>16311976</v>
      </c>
      <c r="AN12" s="8" t="s">
        <v>111</v>
      </c>
      <c r="AO12" s="9">
        <f>AO50</f>
        <v>3815596</v>
      </c>
      <c r="AP12" s="8" t="s">
        <v>111</v>
      </c>
      <c r="AQ12" s="9">
        <f>AQ50</f>
        <v>40779619</v>
      </c>
      <c r="AR12" s="8" t="s">
        <v>111</v>
      </c>
      <c r="AS12" s="9">
        <f>AS50</f>
        <v>28679814</v>
      </c>
      <c r="AT12" s="8" t="s">
        <v>111</v>
      </c>
      <c r="AU12" s="9">
        <f>AU50</f>
        <v>6552522</v>
      </c>
      <c r="AV12" s="8" t="s">
        <v>111</v>
      </c>
      <c r="AW12" s="9">
        <f>AW50</f>
        <v>10088232</v>
      </c>
      <c r="AX12" s="8" t="s">
        <v>111</v>
      </c>
      <c r="AY12" s="9">
        <f>AY50</f>
        <v>28356963</v>
      </c>
      <c r="AZ12" s="8" t="s">
        <v>111</v>
      </c>
      <c r="BA12" s="9">
        <f>BA50</f>
        <v>16769586</v>
      </c>
    </row>
    <row r="13" spans="1:53" ht="15.75" x14ac:dyDescent="0.25">
      <c r="A13" s="21"/>
      <c r="B13" s="7" t="s">
        <v>151</v>
      </c>
      <c r="C13" s="6" t="s">
        <v>111</v>
      </c>
      <c r="D13" s="10" t="s">
        <v>111</v>
      </c>
      <c r="E13" s="9">
        <f t="shared" ref="E13:E36" si="0">E51</f>
        <v>11877754</v>
      </c>
      <c r="F13" s="10" t="s">
        <v>111</v>
      </c>
      <c r="G13" s="9">
        <f t="shared" ref="G13" si="1">G51</f>
        <v>2259847</v>
      </c>
      <c r="H13" s="10" t="s">
        <v>111</v>
      </c>
      <c r="I13" s="9">
        <f t="shared" ref="I13" si="2">I51</f>
        <v>9617907</v>
      </c>
      <c r="J13" s="10" t="s">
        <v>111</v>
      </c>
      <c r="K13" s="9">
        <f t="shared" ref="K13" si="3">K51</f>
        <v>1673276</v>
      </c>
      <c r="L13" s="10" t="s">
        <v>111</v>
      </c>
      <c r="M13" s="9">
        <f t="shared" ref="M13" si="4">M51</f>
        <v>40788</v>
      </c>
      <c r="N13" s="10" t="s">
        <v>111</v>
      </c>
      <c r="O13" s="9">
        <f t="shared" ref="O13" si="5">O51</f>
        <v>459630</v>
      </c>
      <c r="P13" s="10" t="s">
        <v>111</v>
      </c>
      <c r="Q13" s="9">
        <f t="shared" ref="Q13" si="6">Q51</f>
        <v>2503486</v>
      </c>
      <c r="R13" s="10" t="s">
        <v>111</v>
      </c>
      <c r="S13" s="9">
        <f t="shared" ref="S13" si="7">S51</f>
        <v>1382605</v>
      </c>
      <c r="T13" s="10" t="s">
        <v>111</v>
      </c>
      <c r="U13" s="9">
        <f t="shared" ref="U13" si="8">U51</f>
        <v>988096</v>
      </c>
      <c r="V13" s="10" t="s">
        <v>111</v>
      </c>
      <c r="W13" s="9">
        <f t="shared" ref="W13" si="9">W51</f>
        <v>394509</v>
      </c>
      <c r="X13" s="10" t="s">
        <v>111</v>
      </c>
      <c r="Y13" s="9">
        <f t="shared" ref="Y13" si="10">Y51</f>
        <v>1181517</v>
      </c>
      <c r="Z13" s="10" t="s">
        <v>111</v>
      </c>
      <c r="AA13" s="9">
        <f t="shared" ref="AA13" si="11">AA51</f>
        <v>414337</v>
      </c>
      <c r="AB13" s="10" t="s">
        <v>111</v>
      </c>
      <c r="AC13" s="9">
        <f t="shared" ref="AC13" si="12">AC51</f>
        <v>746362</v>
      </c>
      <c r="AD13" s="10" t="s">
        <v>111</v>
      </c>
      <c r="AE13" s="9">
        <f t="shared" ref="AE13" si="13">AE51</f>
        <v>197655</v>
      </c>
      <c r="AF13" s="10" t="s">
        <v>111</v>
      </c>
      <c r="AG13" s="9">
        <f t="shared" ref="AG13" si="14">AG51</f>
        <v>49938</v>
      </c>
      <c r="AH13" s="10" t="s">
        <v>111</v>
      </c>
      <c r="AI13" s="9">
        <f t="shared" ref="AI13" si="15">AI51</f>
        <v>85888</v>
      </c>
      <c r="AJ13" s="10" t="s">
        <v>111</v>
      </c>
      <c r="AK13" s="9">
        <f t="shared" ref="AK13" si="16">AK51</f>
        <v>147319</v>
      </c>
      <c r="AL13" s="10" t="s">
        <v>111</v>
      </c>
      <c r="AM13" s="9">
        <f t="shared" ref="AM13" si="17">AM51</f>
        <v>74506</v>
      </c>
      <c r="AN13" s="10" t="s">
        <v>111</v>
      </c>
      <c r="AO13" s="9" t="str">
        <f t="shared" ref="AO13" si="18">AO51</f>
        <v>..</v>
      </c>
      <c r="AP13" s="10" t="s">
        <v>111</v>
      </c>
      <c r="AQ13" s="9">
        <f t="shared" ref="AQ13" si="19">AQ51</f>
        <v>352744</v>
      </c>
      <c r="AR13" s="10" t="s">
        <v>111</v>
      </c>
      <c r="AS13" s="9">
        <f t="shared" ref="AS13" si="20">AS51</f>
        <v>137851</v>
      </c>
      <c r="AT13" s="10" t="s">
        <v>111</v>
      </c>
      <c r="AU13" s="9" t="str">
        <f t="shared" ref="AU13" si="21">AU51</f>
        <v>..</v>
      </c>
      <c r="AV13" s="10" t="s">
        <v>111</v>
      </c>
      <c r="AW13" s="9">
        <f t="shared" ref="AW13" si="22">AW51</f>
        <v>3220</v>
      </c>
      <c r="AX13" s="10" t="s">
        <v>111</v>
      </c>
      <c r="AY13" s="9">
        <f t="shared" ref="AY13" si="23">AY51</f>
        <v>134653</v>
      </c>
      <c r="AZ13" s="10" t="s">
        <v>111</v>
      </c>
      <c r="BA13" s="9">
        <f t="shared" ref="BA13" si="24">BA51</f>
        <v>32133</v>
      </c>
    </row>
    <row r="14" spans="1:53" ht="15.75" x14ac:dyDescent="0.25">
      <c r="A14" s="21"/>
      <c r="B14" s="7" t="s">
        <v>152</v>
      </c>
      <c r="C14" s="6" t="s">
        <v>111</v>
      </c>
      <c r="D14" s="8" t="s">
        <v>111</v>
      </c>
      <c r="E14" s="9">
        <f t="shared" si="0"/>
        <v>967004806</v>
      </c>
      <c r="F14" s="8" t="s">
        <v>111</v>
      </c>
      <c r="G14" s="9">
        <f t="shared" ref="G14" si="25">G52</f>
        <v>13290920</v>
      </c>
      <c r="H14" s="8" t="s">
        <v>111</v>
      </c>
      <c r="I14" s="9">
        <f t="shared" ref="I14" si="26">I52</f>
        <v>953713886</v>
      </c>
      <c r="J14" s="8" t="s">
        <v>111</v>
      </c>
      <c r="K14" s="9">
        <f t="shared" ref="K14" si="27">K52</f>
        <v>91943760</v>
      </c>
      <c r="L14" s="8" t="s">
        <v>111</v>
      </c>
      <c r="M14" s="9">
        <f t="shared" ref="M14" si="28">M52</f>
        <v>1374406</v>
      </c>
      <c r="N14" s="8" t="s">
        <v>111</v>
      </c>
      <c r="O14" s="9">
        <f t="shared" ref="O14" si="29">O52</f>
        <v>33122971</v>
      </c>
      <c r="P14" s="8" t="s">
        <v>111</v>
      </c>
      <c r="Q14" s="9">
        <f t="shared" ref="Q14" si="30">Q52</f>
        <v>204251818</v>
      </c>
      <c r="R14" s="8" t="s">
        <v>111</v>
      </c>
      <c r="S14" s="9">
        <f t="shared" ref="S14" si="31">S52</f>
        <v>34206166</v>
      </c>
      <c r="T14" s="8" t="s">
        <v>111</v>
      </c>
      <c r="U14" s="9">
        <f t="shared" ref="U14" si="32">U52</f>
        <v>18463446</v>
      </c>
      <c r="V14" s="8" t="s">
        <v>111</v>
      </c>
      <c r="W14" s="9">
        <f t="shared" ref="W14" si="33">W52</f>
        <v>15742721</v>
      </c>
      <c r="X14" s="8" t="s">
        <v>111</v>
      </c>
      <c r="Y14" s="9">
        <f t="shared" ref="Y14" si="34">Y52</f>
        <v>147635452</v>
      </c>
      <c r="Z14" s="8" t="s">
        <v>111</v>
      </c>
      <c r="AA14" s="9">
        <f t="shared" ref="AA14" si="35">AA52</f>
        <v>24578483</v>
      </c>
      <c r="AB14" s="8" t="s">
        <v>111</v>
      </c>
      <c r="AC14" s="9">
        <f t="shared" ref="AC14" si="36">AC52</f>
        <v>115411530</v>
      </c>
      <c r="AD14" s="8" t="s">
        <v>111</v>
      </c>
      <c r="AE14" s="9">
        <f t="shared" ref="AE14" si="37">AE52</f>
        <v>66024128</v>
      </c>
      <c r="AF14" s="8" t="s">
        <v>111</v>
      </c>
      <c r="AG14" s="9">
        <f t="shared" ref="AG14" si="38">AG52</f>
        <v>14908460</v>
      </c>
      <c r="AH14" s="8" t="s">
        <v>111</v>
      </c>
      <c r="AI14" s="9">
        <f t="shared" ref="AI14" si="39">AI52</f>
        <v>20630933</v>
      </c>
      <c r="AJ14" s="8" t="s">
        <v>111</v>
      </c>
      <c r="AK14" s="9">
        <f t="shared" ref="AK14" si="40">AK52</f>
        <v>49006579</v>
      </c>
      <c r="AL14" s="8" t="s">
        <v>111</v>
      </c>
      <c r="AM14" s="9">
        <f t="shared" ref="AM14" si="41">AM52</f>
        <v>16237470</v>
      </c>
      <c r="AN14" s="8" t="s">
        <v>111</v>
      </c>
      <c r="AO14" s="9">
        <f t="shared" ref="AO14" si="42">AO52</f>
        <v>3815596</v>
      </c>
      <c r="AP14" s="8" t="s">
        <v>111</v>
      </c>
      <c r="AQ14" s="9">
        <f t="shared" ref="AQ14" si="43">AQ52</f>
        <v>40426875</v>
      </c>
      <c r="AR14" s="8" t="s">
        <v>111</v>
      </c>
      <c r="AS14" s="9">
        <f t="shared" ref="AS14" si="44">AS52</f>
        <v>28541962</v>
      </c>
      <c r="AT14" s="8" t="s">
        <v>111</v>
      </c>
      <c r="AU14" s="9">
        <f t="shared" ref="AU14" si="45">AU52</f>
        <v>6552522</v>
      </c>
      <c r="AV14" s="8" t="s">
        <v>111</v>
      </c>
      <c r="AW14" s="9">
        <f t="shared" ref="AW14" si="46">AW52</f>
        <v>10085012</v>
      </c>
      <c r="AX14" s="8" t="s">
        <v>111</v>
      </c>
      <c r="AY14" s="9">
        <f t="shared" ref="AY14" si="47">AY52</f>
        <v>28222309</v>
      </c>
      <c r="AZ14" s="8" t="s">
        <v>111</v>
      </c>
      <c r="BA14" s="9">
        <f t="shared" ref="BA14" si="48">BA52</f>
        <v>16737453</v>
      </c>
    </row>
    <row r="15" spans="1:53" ht="15.75" x14ac:dyDescent="0.25">
      <c r="A15" s="21"/>
      <c r="B15" s="7" t="s">
        <v>153</v>
      </c>
      <c r="C15" s="6" t="s">
        <v>111</v>
      </c>
      <c r="D15" s="10" t="s">
        <v>111</v>
      </c>
      <c r="E15" s="9">
        <f t="shared" si="0"/>
        <v>94759210</v>
      </c>
      <c r="F15" s="10" t="s">
        <v>111</v>
      </c>
      <c r="G15" s="9">
        <f t="shared" ref="G15" si="49">G53</f>
        <v>2587373</v>
      </c>
      <c r="H15" s="10" t="s">
        <v>111</v>
      </c>
      <c r="I15" s="9">
        <f t="shared" ref="I15" si="50">I53</f>
        <v>92171837</v>
      </c>
      <c r="J15" s="10" t="s">
        <v>111</v>
      </c>
      <c r="K15" s="9">
        <f t="shared" ref="K15" si="51">K53</f>
        <v>59402868</v>
      </c>
      <c r="L15" s="10" t="s">
        <v>111</v>
      </c>
      <c r="M15" s="9">
        <f t="shared" ref="M15" si="52">M53</f>
        <v>551201</v>
      </c>
      <c r="N15" s="10" t="s">
        <v>111</v>
      </c>
      <c r="O15" s="9">
        <f t="shared" ref="O15" si="53">O53</f>
        <v>5944494</v>
      </c>
      <c r="P15" s="10" t="s">
        <v>111</v>
      </c>
      <c r="Q15" s="9">
        <f t="shared" ref="Q15" si="54">Q53</f>
        <v>15458215</v>
      </c>
      <c r="R15" s="10" t="s">
        <v>111</v>
      </c>
      <c r="S15" s="9">
        <f t="shared" ref="S15" si="55">S53</f>
        <v>293883</v>
      </c>
      <c r="T15" s="10" t="s">
        <v>111</v>
      </c>
      <c r="U15" s="9">
        <f t="shared" ref="U15" si="56">U53</f>
        <v>105232</v>
      </c>
      <c r="V15" s="10" t="s">
        <v>111</v>
      </c>
      <c r="W15" s="9">
        <f t="shared" ref="W15" si="57">W53</f>
        <v>188651</v>
      </c>
      <c r="X15" s="10" t="s">
        <v>111</v>
      </c>
      <c r="Y15" s="9">
        <f t="shared" ref="Y15" si="58">Y53</f>
        <v>2832841</v>
      </c>
      <c r="Z15" s="10" t="s">
        <v>111</v>
      </c>
      <c r="AA15" s="9">
        <f t="shared" ref="AA15" si="59">AA53</f>
        <v>284703</v>
      </c>
      <c r="AB15" s="10" t="s">
        <v>111</v>
      </c>
      <c r="AC15" s="9">
        <f t="shared" ref="AC15" si="60">AC53</f>
        <v>3150760</v>
      </c>
      <c r="AD15" s="10" t="s">
        <v>111</v>
      </c>
      <c r="AE15" s="9">
        <f t="shared" ref="AE15" si="61">AE53</f>
        <v>1602540</v>
      </c>
      <c r="AF15" s="10" t="s">
        <v>111</v>
      </c>
      <c r="AG15" s="9">
        <f t="shared" ref="AG15" si="62">AG53</f>
        <v>339761</v>
      </c>
      <c r="AH15" s="10" t="s">
        <v>111</v>
      </c>
      <c r="AI15" s="9">
        <f t="shared" ref="AI15" si="63">AI53</f>
        <v>300849</v>
      </c>
      <c r="AJ15" s="10" t="s">
        <v>111</v>
      </c>
      <c r="AK15" s="9">
        <f t="shared" ref="AK15" si="64">AK53</f>
        <v>770976</v>
      </c>
      <c r="AL15" s="10" t="s">
        <v>111</v>
      </c>
      <c r="AM15" s="9">
        <f t="shared" ref="AM15" si="65">AM53</f>
        <v>189721</v>
      </c>
      <c r="AN15" s="10" t="s">
        <v>111</v>
      </c>
      <c r="AO15" s="9">
        <f t="shared" ref="AO15" si="66">AO53</f>
        <v>12776</v>
      </c>
      <c r="AP15" s="10" t="s">
        <v>111</v>
      </c>
      <c r="AQ15" s="9">
        <f t="shared" ref="AQ15" si="67">AQ53</f>
        <v>566864</v>
      </c>
      <c r="AR15" s="10" t="s">
        <v>111</v>
      </c>
      <c r="AS15" s="9">
        <f t="shared" ref="AS15" si="68">AS53</f>
        <v>189470</v>
      </c>
      <c r="AT15" s="10" t="s">
        <v>111</v>
      </c>
      <c r="AU15" s="9">
        <f t="shared" ref="AU15" si="69">AU53</f>
        <v>53550</v>
      </c>
      <c r="AV15" s="10" t="s">
        <v>111</v>
      </c>
      <c r="AW15" s="9">
        <f t="shared" ref="AW15" si="70">AW53</f>
        <v>57979</v>
      </c>
      <c r="AX15" s="10" t="s">
        <v>111</v>
      </c>
      <c r="AY15" s="9">
        <f t="shared" ref="AY15" si="71">AY53</f>
        <v>70963</v>
      </c>
      <c r="AZ15" s="10" t="s">
        <v>111</v>
      </c>
      <c r="BA15" s="9">
        <f t="shared" ref="BA15" si="72">BA53</f>
        <v>97423</v>
      </c>
    </row>
    <row r="16" spans="1:53" ht="21" x14ac:dyDescent="0.25">
      <c r="A16" s="21"/>
      <c r="B16" s="7" t="s">
        <v>154</v>
      </c>
      <c r="C16" s="6" t="s">
        <v>111</v>
      </c>
      <c r="D16" s="8" t="s">
        <v>111</v>
      </c>
      <c r="E16" s="9">
        <f t="shared" si="0"/>
        <v>1233621</v>
      </c>
      <c r="F16" s="8" t="s">
        <v>111</v>
      </c>
      <c r="G16" s="9">
        <f t="shared" ref="G16" si="73">G54</f>
        <v>116553</v>
      </c>
      <c r="H16" s="8" t="s">
        <v>111</v>
      </c>
      <c r="I16" s="9">
        <f t="shared" ref="I16" si="74">I54</f>
        <v>1117068</v>
      </c>
      <c r="J16" s="8" t="s">
        <v>111</v>
      </c>
      <c r="K16" s="9">
        <f t="shared" ref="K16" si="75">K54</f>
        <v>461379</v>
      </c>
      <c r="L16" s="8" t="s">
        <v>111</v>
      </c>
      <c r="M16" s="9">
        <f t="shared" ref="M16" si="76">M54</f>
        <v>413769</v>
      </c>
      <c r="N16" s="8" t="s">
        <v>111</v>
      </c>
      <c r="O16" s="9" t="str">
        <f t="shared" ref="O16" si="77">O54</f>
        <v>..</v>
      </c>
      <c r="P16" s="8" t="s">
        <v>111</v>
      </c>
      <c r="Q16" s="9">
        <f t="shared" ref="Q16" si="78">Q54</f>
        <v>179789</v>
      </c>
      <c r="R16" s="8" t="s">
        <v>111</v>
      </c>
      <c r="S16" s="9">
        <f t="shared" ref="S16" si="79">S54</f>
        <v>11733</v>
      </c>
      <c r="T16" s="8" t="s">
        <v>111</v>
      </c>
      <c r="U16" s="9" t="str">
        <f t="shared" ref="U16" si="80">U54</f>
        <v>..</v>
      </c>
      <c r="V16" s="8" t="s">
        <v>111</v>
      </c>
      <c r="W16" s="9">
        <f t="shared" ref="W16" si="81">W54</f>
        <v>11733</v>
      </c>
      <c r="X16" s="8" t="s">
        <v>111</v>
      </c>
      <c r="Y16" s="9">
        <f t="shared" ref="Y16" si="82">Y54</f>
        <v>12533</v>
      </c>
      <c r="Z16" s="8" t="s">
        <v>111</v>
      </c>
      <c r="AA16" s="9" t="str">
        <f t="shared" ref="AA16" si="83">AA54</f>
        <v>..</v>
      </c>
      <c r="AB16" s="8" t="s">
        <v>111</v>
      </c>
      <c r="AC16" s="9">
        <f t="shared" ref="AC16" si="84">AC54</f>
        <v>12465</v>
      </c>
      <c r="AD16" s="8" t="s">
        <v>111</v>
      </c>
      <c r="AE16" s="9">
        <f t="shared" ref="AE16" si="85">AE54</f>
        <v>7143</v>
      </c>
      <c r="AF16" s="8" t="s">
        <v>111</v>
      </c>
      <c r="AG16" s="9" t="str">
        <f t="shared" ref="AG16" si="86">AG54</f>
        <v>..</v>
      </c>
      <c r="AH16" s="8" t="s">
        <v>111</v>
      </c>
      <c r="AI16" s="9" t="str">
        <f t="shared" ref="AI16" si="87">AI54</f>
        <v>..</v>
      </c>
      <c r="AJ16" s="8" t="s">
        <v>111</v>
      </c>
      <c r="AK16" s="9">
        <f t="shared" ref="AK16" si="88">AK54</f>
        <v>16120</v>
      </c>
      <c r="AL16" s="8" t="s">
        <v>111</v>
      </c>
      <c r="AM16" s="9" t="str">
        <f t="shared" ref="AM16" si="89">AM54</f>
        <v>..</v>
      </c>
      <c r="AN16" s="8" t="s">
        <v>111</v>
      </c>
      <c r="AO16" s="9" t="str">
        <f t="shared" ref="AO16" si="90">AO54</f>
        <v>..</v>
      </c>
      <c r="AP16" s="8" t="s">
        <v>111</v>
      </c>
      <c r="AQ16" s="9" t="str">
        <f t="shared" ref="AQ16" si="91">AQ54</f>
        <v>..</v>
      </c>
      <c r="AR16" s="8" t="s">
        <v>111</v>
      </c>
      <c r="AS16" s="9" t="str">
        <f t="shared" ref="AS16" si="92">AS54</f>
        <v>..</v>
      </c>
      <c r="AT16" s="8" t="s">
        <v>111</v>
      </c>
      <c r="AU16" s="9" t="str">
        <f t="shared" ref="AU16" si="93">AU54</f>
        <v>..</v>
      </c>
      <c r="AV16" s="8" t="s">
        <v>111</v>
      </c>
      <c r="AW16" s="9">
        <f t="shared" ref="AW16" si="94">AW54</f>
        <v>2137</v>
      </c>
      <c r="AX16" s="8" t="s">
        <v>111</v>
      </c>
      <c r="AY16" s="9" t="str">
        <f t="shared" ref="AY16" si="95">AY54</f>
        <v>..</v>
      </c>
      <c r="AZ16" s="8" t="s">
        <v>111</v>
      </c>
      <c r="BA16" s="9" t="str">
        <f t="shared" ref="BA16" si="96">BA54</f>
        <v>..</v>
      </c>
    </row>
    <row r="17" spans="1:53" ht="15.75" x14ac:dyDescent="0.25">
      <c r="A17" s="21"/>
      <c r="B17" s="7" t="s">
        <v>155</v>
      </c>
      <c r="C17" s="6" t="s">
        <v>111</v>
      </c>
      <c r="D17" s="10" t="s">
        <v>111</v>
      </c>
      <c r="E17" s="9">
        <f t="shared" si="0"/>
        <v>32436928</v>
      </c>
      <c r="F17" s="10" t="s">
        <v>111</v>
      </c>
      <c r="G17" s="9">
        <f t="shared" ref="G17" si="97">G55</f>
        <v>468262</v>
      </c>
      <c r="H17" s="10" t="s">
        <v>111</v>
      </c>
      <c r="I17" s="9">
        <f t="shared" ref="I17" si="98">I55</f>
        <v>31968666</v>
      </c>
      <c r="J17" s="10" t="s">
        <v>111</v>
      </c>
      <c r="K17" s="9">
        <f t="shared" ref="K17" si="99">K55</f>
        <v>6534324</v>
      </c>
      <c r="L17" s="10" t="s">
        <v>111</v>
      </c>
      <c r="M17" s="9">
        <f t="shared" ref="M17" si="100">M55</f>
        <v>122897</v>
      </c>
      <c r="N17" s="10" t="s">
        <v>111</v>
      </c>
      <c r="O17" s="9">
        <f t="shared" ref="O17" si="101">O55</f>
        <v>12466067</v>
      </c>
      <c r="P17" s="10" t="s">
        <v>111</v>
      </c>
      <c r="Q17" s="9">
        <f t="shared" ref="Q17" si="102">Q55</f>
        <v>6063009</v>
      </c>
      <c r="R17" s="10" t="s">
        <v>111</v>
      </c>
      <c r="S17" s="9">
        <f t="shared" ref="S17" si="103">S55</f>
        <v>86657</v>
      </c>
      <c r="T17" s="10" t="s">
        <v>111</v>
      </c>
      <c r="U17" s="9">
        <f t="shared" ref="U17" si="104">U55</f>
        <v>6913</v>
      </c>
      <c r="V17" s="10" t="s">
        <v>111</v>
      </c>
      <c r="W17" s="9">
        <f t="shared" ref="W17" si="105">W55</f>
        <v>79744</v>
      </c>
      <c r="X17" s="10" t="s">
        <v>111</v>
      </c>
      <c r="Y17" s="9">
        <f t="shared" ref="Y17" si="106">Y55</f>
        <v>1170144</v>
      </c>
      <c r="Z17" s="10" t="s">
        <v>111</v>
      </c>
      <c r="AA17" s="9">
        <f t="shared" ref="AA17" si="107">AA55</f>
        <v>84029</v>
      </c>
      <c r="AB17" s="10" t="s">
        <v>111</v>
      </c>
      <c r="AC17" s="9">
        <f t="shared" ref="AC17" si="108">AC55</f>
        <v>2736596</v>
      </c>
      <c r="AD17" s="10" t="s">
        <v>111</v>
      </c>
      <c r="AE17" s="9">
        <f t="shared" ref="AE17" si="109">AE55</f>
        <v>2102115</v>
      </c>
      <c r="AF17" s="10" t="s">
        <v>111</v>
      </c>
      <c r="AG17" s="9">
        <f t="shared" ref="AG17" si="110">AG55</f>
        <v>91559</v>
      </c>
      <c r="AH17" s="10" t="s">
        <v>111</v>
      </c>
      <c r="AI17" s="9">
        <f t="shared" ref="AI17" si="111">AI55</f>
        <v>66554</v>
      </c>
      <c r="AJ17" s="10" t="s">
        <v>111</v>
      </c>
      <c r="AK17" s="9">
        <f t="shared" ref="AK17" si="112">AK55</f>
        <v>312904</v>
      </c>
      <c r="AL17" s="10" t="s">
        <v>111</v>
      </c>
      <c r="AM17" s="9">
        <f t="shared" ref="AM17" si="113">AM55</f>
        <v>26461</v>
      </c>
      <c r="AN17" s="10" t="s">
        <v>111</v>
      </c>
      <c r="AO17" s="9" t="str">
        <f t="shared" ref="AO17" si="114">AO55</f>
        <v>..</v>
      </c>
      <c r="AP17" s="10" t="s">
        <v>111</v>
      </c>
      <c r="AQ17" s="9">
        <f t="shared" ref="AQ17" si="115">AQ55</f>
        <v>17093</v>
      </c>
      <c r="AR17" s="10" t="s">
        <v>111</v>
      </c>
      <c r="AS17" s="9">
        <f t="shared" ref="AS17" si="116">AS55</f>
        <v>4265</v>
      </c>
      <c r="AT17" s="10" t="s">
        <v>111</v>
      </c>
      <c r="AU17" s="9" t="str">
        <f t="shared" ref="AU17" si="117">AU55</f>
        <v>..</v>
      </c>
      <c r="AV17" s="10" t="s">
        <v>111</v>
      </c>
      <c r="AW17" s="9">
        <f t="shared" ref="AW17" si="118">AW55</f>
        <v>11081</v>
      </c>
      <c r="AX17" s="10" t="s">
        <v>111</v>
      </c>
      <c r="AY17" s="9">
        <f t="shared" ref="AY17" si="119">AY55</f>
        <v>63645</v>
      </c>
      <c r="AZ17" s="10" t="s">
        <v>111</v>
      </c>
      <c r="BA17" s="9">
        <f t="shared" ref="BA17" si="120">BA55</f>
        <v>9265</v>
      </c>
    </row>
    <row r="18" spans="1:53" ht="15.75" x14ac:dyDescent="0.25">
      <c r="A18" s="21"/>
      <c r="B18" s="7" t="s">
        <v>156</v>
      </c>
      <c r="C18" s="6" t="s">
        <v>111</v>
      </c>
      <c r="D18" s="8" t="s">
        <v>111</v>
      </c>
      <c r="E18" s="9">
        <f t="shared" si="0"/>
        <v>207863488</v>
      </c>
      <c r="F18" s="8" t="s">
        <v>111</v>
      </c>
      <c r="G18" s="9">
        <f t="shared" ref="G18" si="121">G56</f>
        <v>3692700</v>
      </c>
      <c r="H18" s="8" t="s">
        <v>111</v>
      </c>
      <c r="I18" s="9">
        <f t="shared" ref="I18" si="122">I56</f>
        <v>204170788</v>
      </c>
      <c r="J18" s="8" t="s">
        <v>111</v>
      </c>
      <c r="K18" s="9">
        <f t="shared" ref="K18" si="123">K56</f>
        <v>14469610</v>
      </c>
      <c r="L18" s="8" t="s">
        <v>111</v>
      </c>
      <c r="M18" s="9">
        <f t="shared" ref="M18" si="124">M56</f>
        <v>201965</v>
      </c>
      <c r="N18" s="8" t="s">
        <v>111</v>
      </c>
      <c r="O18" s="9">
        <f t="shared" ref="O18" si="125">O56</f>
        <v>7113489</v>
      </c>
      <c r="P18" s="8" t="s">
        <v>111</v>
      </c>
      <c r="Q18" s="9">
        <f t="shared" ref="Q18" si="126">Q56</f>
        <v>134268438</v>
      </c>
      <c r="R18" s="8" t="s">
        <v>111</v>
      </c>
      <c r="S18" s="9">
        <f t="shared" ref="S18" si="127">S56</f>
        <v>2597259</v>
      </c>
      <c r="T18" s="8" t="s">
        <v>111</v>
      </c>
      <c r="U18" s="9">
        <f t="shared" ref="U18" si="128">U56</f>
        <v>704454</v>
      </c>
      <c r="V18" s="8" t="s">
        <v>111</v>
      </c>
      <c r="W18" s="9">
        <f t="shared" ref="W18" si="129">W56</f>
        <v>1892805</v>
      </c>
      <c r="X18" s="8" t="s">
        <v>111</v>
      </c>
      <c r="Y18" s="9">
        <f t="shared" ref="Y18" si="130">Y56</f>
        <v>15607417</v>
      </c>
      <c r="Z18" s="8" t="s">
        <v>111</v>
      </c>
      <c r="AA18" s="9">
        <f t="shared" ref="AA18" si="131">AA56</f>
        <v>1831621</v>
      </c>
      <c r="AB18" s="8" t="s">
        <v>111</v>
      </c>
      <c r="AC18" s="9">
        <f t="shared" ref="AC18" si="132">AC56</f>
        <v>16199186</v>
      </c>
      <c r="AD18" s="8" t="s">
        <v>111</v>
      </c>
      <c r="AE18" s="9">
        <f t="shared" ref="AE18" si="133">AE56</f>
        <v>4110872</v>
      </c>
      <c r="AF18" s="8" t="s">
        <v>111</v>
      </c>
      <c r="AG18" s="9">
        <f t="shared" ref="AG18" si="134">AG56</f>
        <v>603483</v>
      </c>
      <c r="AH18" s="8" t="s">
        <v>111</v>
      </c>
      <c r="AI18" s="9">
        <f t="shared" ref="AI18" si="135">AI56</f>
        <v>1513209</v>
      </c>
      <c r="AJ18" s="8" t="s">
        <v>111</v>
      </c>
      <c r="AK18" s="9">
        <f t="shared" ref="AK18" si="136">AK56</f>
        <v>1918112</v>
      </c>
      <c r="AL18" s="8" t="s">
        <v>111</v>
      </c>
      <c r="AM18" s="9">
        <f t="shared" ref="AM18" si="137">AM56</f>
        <v>942102</v>
      </c>
      <c r="AN18" s="8" t="s">
        <v>111</v>
      </c>
      <c r="AO18" s="9">
        <f t="shared" ref="AO18" si="138">AO56</f>
        <v>87547</v>
      </c>
      <c r="AP18" s="8" t="s">
        <v>111</v>
      </c>
      <c r="AQ18" s="9">
        <f t="shared" ref="AQ18" si="139">AQ56</f>
        <v>1370437</v>
      </c>
      <c r="AR18" s="8" t="s">
        <v>111</v>
      </c>
      <c r="AS18" s="9">
        <f t="shared" ref="AS18" si="140">AS56</f>
        <v>775658</v>
      </c>
      <c r="AT18" s="8" t="s">
        <v>111</v>
      </c>
      <c r="AU18" s="9">
        <f t="shared" ref="AU18" si="141">AU56</f>
        <v>94200</v>
      </c>
      <c r="AV18" s="8" t="s">
        <v>111</v>
      </c>
      <c r="AW18" s="9">
        <f t="shared" ref="AW18" si="142">AW56</f>
        <v>138996</v>
      </c>
      <c r="AX18" s="8" t="s">
        <v>111</v>
      </c>
      <c r="AY18" s="9">
        <f t="shared" ref="AY18" si="143">AY56</f>
        <v>208816</v>
      </c>
      <c r="AZ18" s="8" t="s">
        <v>111</v>
      </c>
      <c r="BA18" s="9">
        <f t="shared" ref="BA18" si="144">BA56</f>
        <v>118370</v>
      </c>
    </row>
    <row r="19" spans="1:53" ht="15.75" x14ac:dyDescent="0.25">
      <c r="A19" s="21"/>
      <c r="B19" s="7" t="s">
        <v>157</v>
      </c>
      <c r="C19" s="6" t="s">
        <v>111</v>
      </c>
      <c r="D19" s="10" t="s">
        <v>111</v>
      </c>
      <c r="E19" s="9">
        <f t="shared" si="0"/>
        <v>34052778</v>
      </c>
      <c r="F19" s="10" t="s">
        <v>111</v>
      </c>
      <c r="G19" s="9">
        <f t="shared" ref="G19" si="145">G57</f>
        <v>1661414</v>
      </c>
      <c r="H19" s="10" t="s">
        <v>111</v>
      </c>
      <c r="I19" s="9">
        <f t="shared" ref="I19" si="146">I57</f>
        <v>32391364</v>
      </c>
      <c r="J19" s="10" t="s">
        <v>111</v>
      </c>
      <c r="K19" s="9">
        <f t="shared" ref="K19" si="147">K57</f>
        <v>300270</v>
      </c>
      <c r="L19" s="10" t="s">
        <v>111</v>
      </c>
      <c r="M19" s="9">
        <f t="shared" ref="M19" si="148">M57</f>
        <v>201</v>
      </c>
      <c r="N19" s="10" t="s">
        <v>111</v>
      </c>
      <c r="O19" s="9">
        <f t="shared" ref="O19" si="149">O57</f>
        <v>254818</v>
      </c>
      <c r="P19" s="10" t="s">
        <v>111</v>
      </c>
      <c r="Q19" s="9">
        <f t="shared" ref="Q19" si="150">Q57</f>
        <v>2143184</v>
      </c>
      <c r="R19" s="10" t="s">
        <v>111</v>
      </c>
      <c r="S19" s="9">
        <f t="shared" ref="S19" si="151">S57</f>
        <v>24915407</v>
      </c>
      <c r="T19" s="10" t="s">
        <v>111</v>
      </c>
      <c r="U19" s="9">
        <f t="shared" ref="U19" si="152">U57</f>
        <v>15053823</v>
      </c>
      <c r="V19" s="10" t="s">
        <v>111</v>
      </c>
      <c r="W19" s="9">
        <f t="shared" ref="W19" si="153">W57</f>
        <v>9861584</v>
      </c>
      <c r="X19" s="10" t="s">
        <v>111</v>
      </c>
      <c r="Y19" s="9">
        <f t="shared" ref="Y19" si="154">Y57</f>
        <v>2973106</v>
      </c>
      <c r="Z19" s="10" t="s">
        <v>111</v>
      </c>
      <c r="AA19" s="9">
        <f t="shared" ref="AA19" si="155">AA57</f>
        <v>190005</v>
      </c>
      <c r="AB19" s="10" t="s">
        <v>111</v>
      </c>
      <c r="AC19" s="9">
        <f t="shared" ref="AC19" si="156">AC57</f>
        <v>1041168</v>
      </c>
      <c r="AD19" s="10" t="s">
        <v>111</v>
      </c>
      <c r="AE19" s="9">
        <f t="shared" ref="AE19" si="157">AE57</f>
        <v>154838</v>
      </c>
      <c r="AF19" s="10" t="s">
        <v>111</v>
      </c>
      <c r="AG19" s="9">
        <f t="shared" ref="AG19" si="158">AG57</f>
        <v>37418</v>
      </c>
      <c r="AH19" s="10" t="s">
        <v>111</v>
      </c>
      <c r="AI19" s="9">
        <f t="shared" ref="AI19" si="159">AI57</f>
        <v>91581</v>
      </c>
      <c r="AJ19" s="10" t="s">
        <v>111</v>
      </c>
      <c r="AK19" s="9">
        <f t="shared" ref="AK19" si="160">AK57</f>
        <v>120095</v>
      </c>
      <c r="AL19" s="10" t="s">
        <v>111</v>
      </c>
      <c r="AM19" s="9">
        <f t="shared" ref="AM19" si="161">AM57</f>
        <v>41843</v>
      </c>
      <c r="AN19" s="10" t="s">
        <v>111</v>
      </c>
      <c r="AO19" s="9" t="str">
        <f t="shared" ref="AO19" si="162">AO57</f>
        <v>..</v>
      </c>
      <c r="AP19" s="10" t="s">
        <v>111</v>
      </c>
      <c r="AQ19" s="9">
        <f t="shared" ref="AQ19" si="163">AQ57</f>
        <v>42248</v>
      </c>
      <c r="AR19" s="10" t="s">
        <v>111</v>
      </c>
      <c r="AS19" s="9">
        <f t="shared" ref="AS19" si="164">AS57</f>
        <v>30390</v>
      </c>
      <c r="AT19" s="10" t="s">
        <v>111</v>
      </c>
      <c r="AU19" s="9">
        <f t="shared" ref="AU19" si="165">AU57</f>
        <v>273</v>
      </c>
      <c r="AV19" s="10" t="s">
        <v>111</v>
      </c>
      <c r="AW19" s="9">
        <f t="shared" ref="AW19" si="166">AW57</f>
        <v>3042</v>
      </c>
      <c r="AX19" s="10" t="s">
        <v>111</v>
      </c>
      <c r="AY19" s="9">
        <f t="shared" ref="AY19" si="167">AY57</f>
        <v>41489</v>
      </c>
      <c r="AZ19" s="10" t="s">
        <v>111</v>
      </c>
      <c r="BA19" s="9">
        <f t="shared" ref="BA19" si="168">BA57</f>
        <v>9988</v>
      </c>
    </row>
    <row r="20" spans="1:53" ht="21" x14ac:dyDescent="0.25">
      <c r="A20" s="21"/>
      <c r="B20" s="7" t="s">
        <v>158</v>
      </c>
      <c r="C20" s="6" t="s">
        <v>111</v>
      </c>
      <c r="D20" s="8" t="s">
        <v>111</v>
      </c>
      <c r="E20" s="9">
        <f t="shared" si="0"/>
        <v>17401745</v>
      </c>
      <c r="F20" s="8" t="s">
        <v>111</v>
      </c>
      <c r="G20" s="9">
        <f t="shared" ref="G20" si="169">G58</f>
        <v>1139132</v>
      </c>
      <c r="H20" s="8" t="s">
        <v>111</v>
      </c>
      <c r="I20" s="9">
        <f t="shared" ref="I20" si="170">I58</f>
        <v>16262613</v>
      </c>
      <c r="J20" s="8" t="s">
        <v>111</v>
      </c>
      <c r="K20" s="9">
        <f t="shared" ref="K20" si="171">K58</f>
        <v>100801</v>
      </c>
      <c r="L20" s="8" t="s">
        <v>111</v>
      </c>
      <c r="M20" s="9">
        <f t="shared" ref="M20" si="172">M58</f>
        <v>201</v>
      </c>
      <c r="N20" s="8" t="s">
        <v>111</v>
      </c>
      <c r="O20" s="9">
        <f t="shared" ref="O20" si="173">O58</f>
        <v>92027</v>
      </c>
      <c r="P20" s="8" t="s">
        <v>111</v>
      </c>
      <c r="Q20" s="9">
        <f t="shared" ref="Q20" si="174">Q58</f>
        <v>399178</v>
      </c>
      <c r="R20" s="8" t="s">
        <v>111</v>
      </c>
      <c r="S20" s="9">
        <f t="shared" ref="S20" si="175">S58</f>
        <v>14436945</v>
      </c>
      <c r="T20" s="8" t="s">
        <v>111</v>
      </c>
      <c r="U20" s="9">
        <f t="shared" ref="U20" si="176">U58</f>
        <v>13954668</v>
      </c>
      <c r="V20" s="8" t="s">
        <v>111</v>
      </c>
      <c r="W20" s="9">
        <f t="shared" ref="W20" si="177">W58</f>
        <v>482277</v>
      </c>
      <c r="X20" s="8" t="s">
        <v>111</v>
      </c>
      <c r="Y20" s="9">
        <f t="shared" ref="Y20" si="178">Y58</f>
        <v>866167</v>
      </c>
      <c r="Z20" s="8" t="s">
        <v>111</v>
      </c>
      <c r="AA20" s="9">
        <f t="shared" ref="AA20" si="179">AA58</f>
        <v>32513</v>
      </c>
      <c r="AB20" s="8" t="s">
        <v>111</v>
      </c>
      <c r="AC20" s="9">
        <f t="shared" ref="AC20" si="180">AC58</f>
        <v>212476</v>
      </c>
      <c r="AD20" s="8" t="s">
        <v>111</v>
      </c>
      <c r="AE20" s="9">
        <f t="shared" ref="AE20" si="181">AE58</f>
        <v>22684</v>
      </c>
      <c r="AF20" s="8" t="s">
        <v>111</v>
      </c>
      <c r="AG20" s="9" t="str">
        <f t="shared" ref="AG20" si="182">AG58</f>
        <v>..</v>
      </c>
      <c r="AH20" s="8" t="s">
        <v>111</v>
      </c>
      <c r="AI20" s="9">
        <f t="shared" ref="AI20" si="183">AI58</f>
        <v>14620</v>
      </c>
      <c r="AJ20" s="8" t="s">
        <v>111</v>
      </c>
      <c r="AK20" s="9">
        <f t="shared" ref="AK20" si="184">AK58</f>
        <v>31956</v>
      </c>
      <c r="AL20" s="8" t="s">
        <v>111</v>
      </c>
      <c r="AM20" s="9">
        <f t="shared" ref="AM20" si="185">AM58</f>
        <v>16864</v>
      </c>
      <c r="AN20" s="8" t="s">
        <v>111</v>
      </c>
      <c r="AO20" s="9" t="str">
        <f t="shared" ref="AO20" si="186">AO58</f>
        <v>..</v>
      </c>
      <c r="AP20" s="8" t="s">
        <v>111</v>
      </c>
      <c r="AQ20" s="9" t="str">
        <f t="shared" ref="AQ20" si="187">AQ58</f>
        <v>..</v>
      </c>
      <c r="AR20" s="8" t="s">
        <v>111</v>
      </c>
      <c r="AS20" s="9">
        <f t="shared" ref="AS20" si="188">AS58</f>
        <v>24027</v>
      </c>
      <c r="AT20" s="8" t="s">
        <v>111</v>
      </c>
      <c r="AU20" s="9">
        <f t="shared" ref="AU20" si="189">AU58</f>
        <v>273</v>
      </c>
      <c r="AV20" s="8" t="s">
        <v>111</v>
      </c>
      <c r="AW20" s="9" t="str">
        <f t="shared" ref="AW20" si="190">AW58</f>
        <v>..</v>
      </c>
      <c r="AX20" s="8" t="s">
        <v>111</v>
      </c>
      <c r="AY20" s="9">
        <f t="shared" ref="AY20" si="191">AY58</f>
        <v>11880</v>
      </c>
      <c r="AZ20" s="8" t="s">
        <v>111</v>
      </c>
      <c r="BA20" s="9" t="str">
        <f t="shared" ref="BA20" si="192">BA58</f>
        <v>..</v>
      </c>
    </row>
    <row r="21" spans="1:53" ht="15.75" x14ac:dyDescent="0.25">
      <c r="A21" s="21"/>
      <c r="B21" s="7" t="s">
        <v>159</v>
      </c>
      <c r="C21" s="6" t="s">
        <v>111</v>
      </c>
      <c r="D21" s="10" t="s">
        <v>111</v>
      </c>
      <c r="E21" s="9">
        <f t="shared" si="0"/>
        <v>16651033</v>
      </c>
      <c r="F21" s="10" t="s">
        <v>111</v>
      </c>
      <c r="G21" s="9">
        <f t="shared" ref="G21" si="193">G59</f>
        <v>522282</v>
      </c>
      <c r="H21" s="10" t="s">
        <v>111</v>
      </c>
      <c r="I21" s="9">
        <f t="shared" ref="I21" si="194">I59</f>
        <v>16128751</v>
      </c>
      <c r="J21" s="10" t="s">
        <v>111</v>
      </c>
      <c r="K21" s="9">
        <f t="shared" ref="K21" si="195">K59</f>
        <v>199469</v>
      </c>
      <c r="L21" s="10" t="s">
        <v>111</v>
      </c>
      <c r="M21" s="9" t="str">
        <f t="shared" ref="M21" si="196">M59</f>
        <v>..</v>
      </c>
      <c r="N21" s="10" t="s">
        <v>111</v>
      </c>
      <c r="O21" s="9">
        <f t="shared" ref="O21" si="197">O59</f>
        <v>162791</v>
      </c>
      <c r="P21" s="10" t="s">
        <v>111</v>
      </c>
      <c r="Q21" s="9">
        <f t="shared" ref="Q21" si="198">Q59</f>
        <v>1744006</v>
      </c>
      <c r="R21" s="10" t="s">
        <v>111</v>
      </c>
      <c r="S21" s="9">
        <f t="shared" ref="S21" si="199">S59</f>
        <v>10478462</v>
      </c>
      <c r="T21" s="10" t="s">
        <v>111</v>
      </c>
      <c r="U21" s="9">
        <f t="shared" ref="U21" si="200">U59</f>
        <v>1099156</v>
      </c>
      <c r="V21" s="10" t="s">
        <v>111</v>
      </c>
      <c r="W21" s="9">
        <f t="shared" ref="W21" si="201">W59</f>
        <v>9379306</v>
      </c>
      <c r="X21" s="10" t="s">
        <v>111</v>
      </c>
      <c r="Y21" s="9">
        <f t="shared" ref="Y21" si="202">Y59</f>
        <v>2106938</v>
      </c>
      <c r="Z21" s="10" t="s">
        <v>111</v>
      </c>
      <c r="AA21" s="9">
        <f t="shared" ref="AA21" si="203">AA59</f>
        <v>157492</v>
      </c>
      <c r="AB21" s="10" t="s">
        <v>111</v>
      </c>
      <c r="AC21" s="9">
        <f t="shared" ref="AC21" si="204">AC59</f>
        <v>828692</v>
      </c>
      <c r="AD21" s="10" t="s">
        <v>111</v>
      </c>
      <c r="AE21" s="9">
        <f t="shared" ref="AE21" si="205">AE59</f>
        <v>132154</v>
      </c>
      <c r="AF21" s="10" t="s">
        <v>111</v>
      </c>
      <c r="AG21" s="9">
        <f t="shared" ref="AG21" si="206">AG59</f>
        <v>37418</v>
      </c>
      <c r="AH21" s="10" t="s">
        <v>111</v>
      </c>
      <c r="AI21" s="9">
        <f t="shared" ref="AI21" si="207">AI59</f>
        <v>76960</v>
      </c>
      <c r="AJ21" s="10" t="s">
        <v>111</v>
      </c>
      <c r="AK21" s="9">
        <f t="shared" ref="AK21" si="208">AK59</f>
        <v>88139</v>
      </c>
      <c r="AL21" s="10" t="s">
        <v>111</v>
      </c>
      <c r="AM21" s="9">
        <f t="shared" ref="AM21" si="209">AM59</f>
        <v>24978</v>
      </c>
      <c r="AN21" s="10" t="s">
        <v>111</v>
      </c>
      <c r="AO21" s="9" t="str">
        <f t="shared" ref="AO21" si="210">AO59</f>
        <v>..</v>
      </c>
      <c r="AP21" s="10" t="s">
        <v>111</v>
      </c>
      <c r="AQ21" s="9">
        <f t="shared" ref="AQ21" si="211">AQ59</f>
        <v>42248</v>
      </c>
      <c r="AR21" s="10" t="s">
        <v>111</v>
      </c>
      <c r="AS21" s="9">
        <f t="shared" ref="AS21" si="212">AS59</f>
        <v>6363</v>
      </c>
      <c r="AT21" s="10" t="s">
        <v>111</v>
      </c>
      <c r="AU21" s="9" t="str">
        <f t="shared" ref="AU21" si="213">AU59</f>
        <v>..</v>
      </c>
      <c r="AV21" s="10" t="s">
        <v>111</v>
      </c>
      <c r="AW21" s="9">
        <f t="shared" ref="AW21" si="214">AW59</f>
        <v>3042</v>
      </c>
      <c r="AX21" s="10" t="s">
        <v>111</v>
      </c>
      <c r="AY21" s="9">
        <f t="shared" ref="AY21" si="215">AY59</f>
        <v>29609</v>
      </c>
      <c r="AZ21" s="10" t="s">
        <v>111</v>
      </c>
      <c r="BA21" s="9">
        <f t="shared" ref="BA21" si="216">BA59</f>
        <v>9988</v>
      </c>
    </row>
    <row r="22" spans="1:53" ht="15.75" x14ac:dyDescent="0.25">
      <c r="A22" s="21"/>
      <c r="B22" s="7" t="s">
        <v>160</v>
      </c>
      <c r="C22" s="6" t="s">
        <v>111</v>
      </c>
      <c r="D22" s="8" t="s">
        <v>111</v>
      </c>
      <c r="E22" s="9">
        <f t="shared" si="0"/>
        <v>152915783</v>
      </c>
      <c r="F22" s="8" t="s">
        <v>111</v>
      </c>
      <c r="G22" s="9">
        <f t="shared" ref="G22" si="217">G60</f>
        <v>1402928</v>
      </c>
      <c r="H22" s="8" t="s">
        <v>111</v>
      </c>
      <c r="I22" s="9">
        <f t="shared" ref="I22" si="218">I60</f>
        <v>151512855</v>
      </c>
      <c r="J22" s="8" t="s">
        <v>111</v>
      </c>
      <c r="K22" s="9">
        <f t="shared" ref="K22" si="219">K60</f>
        <v>3215860</v>
      </c>
      <c r="L22" s="8" t="s">
        <v>111</v>
      </c>
      <c r="M22" s="9">
        <f t="shared" ref="M22" si="220">M60</f>
        <v>9104</v>
      </c>
      <c r="N22" s="8" t="s">
        <v>111</v>
      </c>
      <c r="O22" s="9">
        <f t="shared" ref="O22" si="221">O60</f>
        <v>1354289</v>
      </c>
      <c r="P22" s="8" t="s">
        <v>111</v>
      </c>
      <c r="Q22" s="9">
        <f t="shared" ref="Q22" si="222">Q60</f>
        <v>17311235</v>
      </c>
      <c r="R22" s="8" t="s">
        <v>111</v>
      </c>
      <c r="S22" s="9">
        <f t="shared" ref="S22" si="223">S60</f>
        <v>3838418</v>
      </c>
      <c r="T22" s="8" t="s">
        <v>111</v>
      </c>
      <c r="U22" s="9">
        <f t="shared" ref="U22" si="224">U60</f>
        <v>1505649</v>
      </c>
      <c r="V22" s="8" t="s">
        <v>111</v>
      </c>
      <c r="W22" s="9">
        <f t="shared" ref="W22" si="225">W60</f>
        <v>2332769</v>
      </c>
      <c r="X22" s="8" t="s">
        <v>111</v>
      </c>
      <c r="Y22" s="9">
        <f t="shared" ref="Y22" si="226">Y60</f>
        <v>98957448</v>
      </c>
      <c r="Z22" s="8" t="s">
        <v>111</v>
      </c>
      <c r="AA22" s="9">
        <f t="shared" ref="AA22" si="227">AA60</f>
        <v>7857413</v>
      </c>
      <c r="AB22" s="8" t="s">
        <v>111</v>
      </c>
      <c r="AC22" s="9">
        <f t="shared" ref="AC22" si="228">AC60</f>
        <v>10783362</v>
      </c>
      <c r="AD22" s="8" t="s">
        <v>111</v>
      </c>
      <c r="AE22" s="9">
        <f t="shared" ref="AE22" si="229">AE60</f>
        <v>2787066</v>
      </c>
      <c r="AF22" s="8" t="s">
        <v>111</v>
      </c>
      <c r="AG22" s="9">
        <f t="shared" ref="AG22" si="230">AG60</f>
        <v>627651</v>
      </c>
      <c r="AH22" s="8" t="s">
        <v>111</v>
      </c>
      <c r="AI22" s="9">
        <f t="shared" ref="AI22" si="231">AI60</f>
        <v>1082631</v>
      </c>
      <c r="AJ22" s="8" t="s">
        <v>111</v>
      </c>
      <c r="AK22" s="9">
        <f t="shared" ref="AK22" si="232">AK60</f>
        <v>1342931</v>
      </c>
      <c r="AL22" s="8" t="s">
        <v>111</v>
      </c>
      <c r="AM22" s="9">
        <f t="shared" ref="AM22" si="233">AM60</f>
        <v>586714</v>
      </c>
      <c r="AN22" s="8" t="s">
        <v>111</v>
      </c>
      <c r="AO22" s="9">
        <f t="shared" ref="AO22" si="234">AO60</f>
        <v>19780</v>
      </c>
      <c r="AP22" s="8" t="s">
        <v>111</v>
      </c>
      <c r="AQ22" s="9">
        <f t="shared" ref="AQ22" si="235">AQ60</f>
        <v>754602</v>
      </c>
      <c r="AR22" s="8" t="s">
        <v>111</v>
      </c>
      <c r="AS22" s="9">
        <f t="shared" ref="AS22" si="236">AS60</f>
        <v>571813</v>
      </c>
      <c r="AT22" s="8" t="s">
        <v>111</v>
      </c>
      <c r="AU22" s="9">
        <f t="shared" ref="AU22" si="237">AU60</f>
        <v>68081</v>
      </c>
      <c r="AV22" s="8" t="s">
        <v>111</v>
      </c>
      <c r="AW22" s="9">
        <f t="shared" ref="AW22" si="238">AW60</f>
        <v>69903</v>
      </c>
      <c r="AX22" s="8" t="s">
        <v>111</v>
      </c>
      <c r="AY22" s="9">
        <f t="shared" ref="AY22" si="239">AY60</f>
        <v>179834</v>
      </c>
      <c r="AZ22" s="8" t="s">
        <v>111</v>
      </c>
      <c r="BA22" s="9">
        <f t="shared" ref="BA22" si="240">BA60</f>
        <v>94722</v>
      </c>
    </row>
    <row r="23" spans="1:53" ht="15.75" x14ac:dyDescent="0.25">
      <c r="A23" s="21"/>
      <c r="B23" s="7" t="s">
        <v>161</v>
      </c>
      <c r="C23" s="6" t="s">
        <v>111</v>
      </c>
      <c r="D23" s="10" t="s">
        <v>111</v>
      </c>
      <c r="E23" s="9">
        <f t="shared" si="0"/>
        <v>24518042</v>
      </c>
      <c r="F23" s="10" t="s">
        <v>111</v>
      </c>
      <c r="G23" s="9">
        <f t="shared" ref="G23" si="241">G61</f>
        <v>397643</v>
      </c>
      <c r="H23" s="10" t="s">
        <v>111</v>
      </c>
      <c r="I23" s="9">
        <f t="shared" ref="I23" si="242">I61</f>
        <v>24120398</v>
      </c>
      <c r="J23" s="10" t="s">
        <v>111</v>
      </c>
      <c r="K23" s="9">
        <f t="shared" ref="K23" si="243">K61</f>
        <v>375344</v>
      </c>
      <c r="L23" s="10" t="s">
        <v>111</v>
      </c>
      <c r="M23" s="9" t="str">
        <f t="shared" ref="M23" si="244">M61</f>
        <v>..</v>
      </c>
      <c r="N23" s="10" t="s">
        <v>111</v>
      </c>
      <c r="O23" s="9">
        <f t="shared" ref="O23" si="245">O61</f>
        <v>35429</v>
      </c>
      <c r="P23" s="10" t="s">
        <v>111</v>
      </c>
      <c r="Q23" s="9">
        <f t="shared" ref="Q23" si="246">Q61</f>
        <v>1694397</v>
      </c>
      <c r="R23" s="10" t="s">
        <v>111</v>
      </c>
      <c r="S23" s="9">
        <f t="shared" ref="S23" si="247">S61</f>
        <v>526718</v>
      </c>
      <c r="T23" s="10" t="s">
        <v>111</v>
      </c>
      <c r="U23" s="9">
        <f t="shared" ref="U23" si="248">U61</f>
        <v>344964</v>
      </c>
      <c r="V23" s="10" t="s">
        <v>111</v>
      </c>
      <c r="W23" s="9">
        <f t="shared" ref="W23" si="249">W61</f>
        <v>181754</v>
      </c>
      <c r="X23" s="10" t="s">
        <v>111</v>
      </c>
      <c r="Y23" s="9">
        <f t="shared" ref="Y23" si="250">Y61</f>
        <v>6849251</v>
      </c>
      <c r="Z23" s="10" t="s">
        <v>111</v>
      </c>
      <c r="AA23" s="9">
        <f t="shared" ref="AA23" si="251">AA61</f>
        <v>12537481</v>
      </c>
      <c r="AB23" s="10" t="s">
        <v>111</v>
      </c>
      <c r="AC23" s="9">
        <f t="shared" ref="AC23" si="252">AC61</f>
        <v>968761</v>
      </c>
      <c r="AD23" s="10" t="s">
        <v>111</v>
      </c>
      <c r="AE23" s="9">
        <f t="shared" ref="AE23" si="253">AE61</f>
        <v>481738</v>
      </c>
      <c r="AF23" s="10" t="s">
        <v>111</v>
      </c>
      <c r="AG23" s="9">
        <f t="shared" ref="AG23" si="254">AG61</f>
        <v>131867</v>
      </c>
      <c r="AH23" s="10" t="s">
        <v>111</v>
      </c>
      <c r="AI23" s="9">
        <f t="shared" ref="AI23" si="255">AI61</f>
        <v>97947</v>
      </c>
      <c r="AJ23" s="10" t="s">
        <v>111</v>
      </c>
      <c r="AK23" s="9">
        <f t="shared" ref="AK23" si="256">AK61</f>
        <v>126373</v>
      </c>
      <c r="AL23" s="10" t="s">
        <v>111</v>
      </c>
      <c r="AM23" s="9">
        <f t="shared" ref="AM23" si="257">AM61</f>
        <v>51224</v>
      </c>
      <c r="AN23" s="10" t="s">
        <v>111</v>
      </c>
      <c r="AO23" s="9">
        <f t="shared" ref="AO23" si="258">AO61</f>
        <v>18907</v>
      </c>
      <c r="AP23" s="10" t="s">
        <v>111</v>
      </c>
      <c r="AQ23" s="9">
        <f t="shared" ref="AQ23" si="259">AQ61</f>
        <v>78191</v>
      </c>
      <c r="AR23" s="10" t="s">
        <v>111</v>
      </c>
      <c r="AS23" s="9">
        <f t="shared" ref="AS23" si="260">AS61</f>
        <v>107514</v>
      </c>
      <c r="AT23" s="10" t="s">
        <v>111</v>
      </c>
      <c r="AU23" s="9">
        <f t="shared" ref="AU23" si="261">AU61</f>
        <v>32191</v>
      </c>
      <c r="AV23" s="10" t="s">
        <v>111</v>
      </c>
      <c r="AW23" s="9">
        <f t="shared" ref="AW23" si="262">AW61</f>
        <v>6763</v>
      </c>
      <c r="AX23" s="10" t="s">
        <v>111</v>
      </c>
      <c r="AY23" s="9" t="str">
        <f t="shared" ref="AY23" si="263">AY61</f>
        <v>..</v>
      </c>
      <c r="AZ23" s="10" t="s">
        <v>111</v>
      </c>
      <c r="BA23" s="9">
        <f t="shared" ref="BA23" si="264">BA61</f>
        <v>302</v>
      </c>
    </row>
    <row r="24" spans="1:53" ht="15.75" x14ac:dyDescent="0.25">
      <c r="A24" s="21"/>
      <c r="B24" s="7" t="s">
        <v>162</v>
      </c>
      <c r="C24" s="6" t="s">
        <v>111</v>
      </c>
      <c r="D24" s="8" t="s">
        <v>111</v>
      </c>
      <c r="E24" s="9">
        <f t="shared" si="0"/>
        <v>118183729</v>
      </c>
      <c r="F24" s="8" t="s">
        <v>111</v>
      </c>
      <c r="G24" s="9">
        <f t="shared" ref="G24" si="265">G62</f>
        <v>1082893</v>
      </c>
      <c r="H24" s="8" t="s">
        <v>111</v>
      </c>
      <c r="I24" s="9">
        <f t="shared" ref="I24" si="266">I62</f>
        <v>117100836</v>
      </c>
      <c r="J24" s="8" t="s">
        <v>111</v>
      </c>
      <c r="K24" s="9">
        <f t="shared" ref="K24" si="267">K62</f>
        <v>3429275</v>
      </c>
      <c r="L24" s="8" t="s">
        <v>111</v>
      </c>
      <c r="M24" s="9">
        <f t="shared" ref="M24" si="268">M62</f>
        <v>12239</v>
      </c>
      <c r="N24" s="8" t="s">
        <v>111</v>
      </c>
      <c r="O24" s="9">
        <f t="shared" ref="O24" si="269">O62</f>
        <v>2311430</v>
      </c>
      <c r="P24" s="8" t="s">
        <v>111</v>
      </c>
      <c r="Q24" s="9">
        <f t="shared" ref="Q24" si="270">Q62</f>
        <v>15175257</v>
      </c>
      <c r="R24" s="8" t="s">
        <v>111</v>
      </c>
      <c r="S24" s="9">
        <f t="shared" ref="S24" si="271">S62</f>
        <v>1369966</v>
      </c>
      <c r="T24" s="8" t="s">
        <v>111</v>
      </c>
      <c r="U24" s="9">
        <f t="shared" ref="U24" si="272">U62</f>
        <v>577560</v>
      </c>
      <c r="V24" s="8" t="s">
        <v>111</v>
      </c>
      <c r="W24" s="9">
        <f t="shared" ref="W24" si="273">W62</f>
        <v>792406</v>
      </c>
      <c r="X24" s="8" t="s">
        <v>111</v>
      </c>
      <c r="Y24" s="9">
        <f t="shared" ref="Y24" si="274">Y62</f>
        <v>10303135</v>
      </c>
      <c r="Z24" s="8" t="s">
        <v>111</v>
      </c>
      <c r="AA24" s="9">
        <f t="shared" ref="AA24" si="275">AA62</f>
        <v>913936</v>
      </c>
      <c r="AB24" s="8" t="s">
        <v>111</v>
      </c>
      <c r="AC24" s="9">
        <f t="shared" ref="AC24" si="276">AC62</f>
        <v>67939624</v>
      </c>
      <c r="AD24" s="8" t="s">
        <v>111</v>
      </c>
      <c r="AE24" s="9">
        <f t="shared" ref="AE24" si="277">AE62</f>
        <v>4942750</v>
      </c>
      <c r="AF24" s="8" t="s">
        <v>111</v>
      </c>
      <c r="AG24" s="9">
        <f t="shared" ref="AG24" si="278">AG62</f>
        <v>1390329</v>
      </c>
      <c r="AH24" s="8" t="s">
        <v>111</v>
      </c>
      <c r="AI24" s="9">
        <f t="shared" ref="AI24" si="279">AI62</f>
        <v>2559581</v>
      </c>
      <c r="AJ24" s="8" t="s">
        <v>111</v>
      </c>
      <c r="AK24" s="9">
        <f t="shared" ref="AK24" si="280">AK62</f>
        <v>2164344</v>
      </c>
      <c r="AL24" s="8" t="s">
        <v>111</v>
      </c>
      <c r="AM24" s="9">
        <f t="shared" ref="AM24" si="281">AM62</f>
        <v>863307</v>
      </c>
      <c r="AN24" s="8" t="s">
        <v>111</v>
      </c>
      <c r="AO24" s="9">
        <f t="shared" ref="AO24" si="282">AO62</f>
        <v>77899</v>
      </c>
      <c r="AP24" s="8" t="s">
        <v>111</v>
      </c>
      <c r="AQ24" s="9">
        <f t="shared" ref="AQ24" si="283">AQ62</f>
        <v>1573251</v>
      </c>
      <c r="AR24" s="8" t="s">
        <v>111</v>
      </c>
      <c r="AS24" s="9">
        <f t="shared" ref="AS24" si="284">AS62</f>
        <v>1154703</v>
      </c>
      <c r="AT24" s="8" t="s">
        <v>111</v>
      </c>
      <c r="AU24" s="9">
        <f t="shared" ref="AU24" si="285">AU62</f>
        <v>157645</v>
      </c>
      <c r="AV24" s="8" t="s">
        <v>111</v>
      </c>
      <c r="AW24" s="9">
        <f t="shared" ref="AW24" si="286">AW62</f>
        <v>214557</v>
      </c>
      <c r="AX24" s="8" t="s">
        <v>111</v>
      </c>
      <c r="AY24" s="9">
        <f t="shared" ref="AY24" si="287">AY62</f>
        <v>186190</v>
      </c>
      <c r="AZ24" s="8" t="s">
        <v>111</v>
      </c>
      <c r="BA24" s="9">
        <f t="shared" ref="BA24" si="288">BA62</f>
        <v>361418</v>
      </c>
    </row>
    <row r="25" spans="1:53" ht="15.75" x14ac:dyDescent="0.25">
      <c r="A25" s="21"/>
      <c r="B25" s="7" t="s">
        <v>163</v>
      </c>
      <c r="C25" s="6" t="s">
        <v>111</v>
      </c>
      <c r="D25" s="10" t="s">
        <v>111</v>
      </c>
      <c r="E25" s="9">
        <f t="shared" si="0"/>
        <v>67983407</v>
      </c>
      <c r="F25" s="10" t="s">
        <v>111</v>
      </c>
      <c r="G25" s="9">
        <f t="shared" ref="G25" si="289">G63</f>
        <v>538538</v>
      </c>
      <c r="H25" s="10" t="s">
        <v>111</v>
      </c>
      <c r="I25" s="9">
        <f t="shared" ref="I25" si="290">I63</f>
        <v>67444869</v>
      </c>
      <c r="J25" s="10" t="s">
        <v>111</v>
      </c>
      <c r="K25" s="9">
        <f t="shared" ref="K25" si="291">K63</f>
        <v>1355583</v>
      </c>
      <c r="L25" s="10" t="s">
        <v>111</v>
      </c>
      <c r="M25" s="9">
        <f t="shared" ref="M25" si="292">M63</f>
        <v>46132</v>
      </c>
      <c r="N25" s="10" t="s">
        <v>111</v>
      </c>
      <c r="O25" s="9">
        <f t="shared" ref="O25" si="293">O63</f>
        <v>3018247</v>
      </c>
      <c r="P25" s="10" t="s">
        <v>111</v>
      </c>
      <c r="Q25" s="9">
        <f t="shared" ref="Q25" si="294">Q63</f>
        <v>4781713</v>
      </c>
      <c r="R25" s="10" t="s">
        <v>111</v>
      </c>
      <c r="S25" s="9">
        <f t="shared" ref="S25" si="295">S63</f>
        <v>354231</v>
      </c>
      <c r="T25" s="10" t="s">
        <v>111</v>
      </c>
      <c r="U25" s="9">
        <f t="shared" ref="U25" si="296">U63</f>
        <v>60363</v>
      </c>
      <c r="V25" s="10" t="s">
        <v>111</v>
      </c>
      <c r="W25" s="9">
        <f t="shared" ref="W25" si="297">W63</f>
        <v>293868</v>
      </c>
      <c r="X25" s="10" t="s">
        <v>111</v>
      </c>
      <c r="Y25" s="9">
        <f t="shared" ref="Y25" si="298">Y63</f>
        <v>3473743</v>
      </c>
      <c r="Z25" s="10" t="s">
        <v>111</v>
      </c>
      <c r="AA25" s="9">
        <f t="shared" ref="AA25" si="299">AA63</f>
        <v>212210</v>
      </c>
      <c r="AB25" s="10" t="s">
        <v>111</v>
      </c>
      <c r="AC25" s="9">
        <f t="shared" ref="AC25" si="300">AC63</f>
        <v>4750592</v>
      </c>
      <c r="AD25" s="10" t="s">
        <v>111</v>
      </c>
      <c r="AE25" s="9">
        <f t="shared" ref="AE25" si="301">AE63</f>
        <v>43265353</v>
      </c>
      <c r="AF25" s="10" t="s">
        <v>111</v>
      </c>
      <c r="AG25" s="9">
        <f t="shared" ref="AG25" si="302">AG63</f>
        <v>1346841</v>
      </c>
      <c r="AH25" s="10" t="s">
        <v>111</v>
      </c>
      <c r="AI25" s="9">
        <f t="shared" ref="AI25" si="303">AI63</f>
        <v>856919</v>
      </c>
      <c r="AJ25" s="10" t="s">
        <v>111</v>
      </c>
      <c r="AK25" s="9">
        <f t="shared" ref="AK25" si="304">AK63</f>
        <v>2163661</v>
      </c>
      <c r="AL25" s="10" t="s">
        <v>111</v>
      </c>
      <c r="AM25" s="9">
        <f t="shared" ref="AM25" si="305">AM63</f>
        <v>406496</v>
      </c>
      <c r="AN25" s="10" t="s">
        <v>111</v>
      </c>
      <c r="AO25" s="9">
        <f t="shared" ref="AO25" si="306">AO63</f>
        <v>125522</v>
      </c>
      <c r="AP25" s="10" t="s">
        <v>111</v>
      </c>
      <c r="AQ25" s="9">
        <f t="shared" ref="AQ25" si="307">AQ63</f>
        <v>683950</v>
      </c>
      <c r="AR25" s="10" t="s">
        <v>111</v>
      </c>
      <c r="AS25" s="9">
        <f t="shared" ref="AS25" si="308">AS63</f>
        <v>407079</v>
      </c>
      <c r="AT25" s="10" t="s">
        <v>111</v>
      </c>
      <c r="AU25" s="9">
        <f t="shared" ref="AU25" si="309">AU63</f>
        <v>70022</v>
      </c>
      <c r="AV25" s="10" t="s">
        <v>111</v>
      </c>
      <c r="AW25" s="9">
        <f t="shared" ref="AW25" si="310">AW63</f>
        <v>64028</v>
      </c>
      <c r="AX25" s="10" t="s">
        <v>111</v>
      </c>
      <c r="AY25" s="9">
        <f t="shared" ref="AY25" si="311">AY63</f>
        <v>48780</v>
      </c>
      <c r="AZ25" s="10" t="s">
        <v>111</v>
      </c>
      <c r="BA25" s="9">
        <f t="shared" ref="BA25" si="312">BA63</f>
        <v>13766</v>
      </c>
    </row>
    <row r="26" spans="1:53" ht="15.75" x14ac:dyDescent="0.25">
      <c r="A26" s="21"/>
      <c r="B26" s="7" t="s">
        <v>164</v>
      </c>
      <c r="C26" s="6" t="s">
        <v>111</v>
      </c>
      <c r="D26" s="8" t="s">
        <v>111</v>
      </c>
      <c r="E26" s="9">
        <f t="shared" si="0"/>
        <v>16773171</v>
      </c>
      <c r="F26" s="8" t="s">
        <v>111</v>
      </c>
      <c r="G26" s="9">
        <f t="shared" ref="G26" si="313">G64</f>
        <v>54667</v>
      </c>
      <c r="H26" s="8" t="s">
        <v>111</v>
      </c>
      <c r="I26" s="9">
        <f t="shared" ref="I26" si="314">I64</f>
        <v>16718504</v>
      </c>
      <c r="J26" s="8" t="s">
        <v>111</v>
      </c>
      <c r="K26" s="9">
        <f t="shared" ref="K26" si="315">K64</f>
        <v>212034</v>
      </c>
      <c r="L26" s="8" t="s">
        <v>111</v>
      </c>
      <c r="M26" s="9" t="str">
        <f t="shared" ref="M26" si="316">M64</f>
        <v>..</v>
      </c>
      <c r="N26" s="8" t="s">
        <v>111</v>
      </c>
      <c r="O26" s="9">
        <f t="shared" ref="O26" si="317">O64</f>
        <v>72950</v>
      </c>
      <c r="P26" s="8" t="s">
        <v>111</v>
      </c>
      <c r="Q26" s="9">
        <f t="shared" ref="Q26" si="318">Q64</f>
        <v>370428</v>
      </c>
      <c r="R26" s="8" t="s">
        <v>111</v>
      </c>
      <c r="S26" s="9" t="str">
        <f t="shared" ref="S26" si="319">S64</f>
        <v>..</v>
      </c>
      <c r="T26" s="8" t="s">
        <v>111</v>
      </c>
      <c r="U26" s="9" t="str">
        <f t="shared" ref="U26" si="320">U64</f>
        <v>..</v>
      </c>
      <c r="V26" s="8" t="s">
        <v>111</v>
      </c>
      <c r="W26" s="9" t="str">
        <f t="shared" ref="W26" si="321">W64</f>
        <v>..</v>
      </c>
      <c r="X26" s="8" t="s">
        <v>111</v>
      </c>
      <c r="Y26" s="9">
        <f t="shared" ref="Y26" si="322">Y64</f>
        <v>557154</v>
      </c>
      <c r="Z26" s="8" t="s">
        <v>111</v>
      </c>
      <c r="AA26" s="9">
        <f t="shared" ref="AA26" si="323">AA64</f>
        <v>72596</v>
      </c>
      <c r="AB26" s="8" t="s">
        <v>111</v>
      </c>
      <c r="AC26" s="9">
        <f t="shared" ref="AC26" si="324">AC64</f>
        <v>1471282</v>
      </c>
      <c r="AD26" s="8" t="s">
        <v>111</v>
      </c>
      <c r="AE26" s="9">
        <f t="shared" ref="AE26" si="325">AE64</f>
        <v>2183314</v>
      </c>
      <c r="AF26" s="8" t="s">
        <v>111</v>
      </c>
      <c r="AG26" s="9">
        <f t="shared" ref="AG26" si="326">AG64</f>
        <v>7352796</v>
      </c>
      <c r="AH26" s="8" t="s">
        <v>111</v>
      </c>
      <c r="AI26" s="9">
        <f t="shared" ref="AI26" si="327">AI64</f>
        <v>1198109</v>
      </c>
      <c r="AJ26" s="8" t="s">
        <v>111</v>
      </c>
      <c r="AK26" s="9">
        <f t="shared" ref="AK26" si="328">AK64</f>
        <v>2016507</v>
      </c>
      <c r="AL26" s="8" t="s">
        <v>111</v>
      </c>
      <c r="AM26" s="9">
        <f t="shared" ref="AM26" si="329">AM64</f>
        <v>419717</v>
      </c>
      <c r="AN26" s="8" t="s">
        <v>111</v>
      </c>
      <c r="AO26" s="9">
        <f t="shared" ref="AO26" si="330">AO64</f>
        <v>28719</v>
      </c>
      <c r="AP26" s="8" t="s">
        <v>111</v>
      </c>
      <c r="AQ26" s="9">
        <f t="shared" ref="AQ26" si="331">AQ64</f>
        <v>383496</v>
      </c>
      <c r="AR26" s="8" t="s">
        <v>111</v>
      </c>
      <c r="AS26" s="9">
        <f t="shared" ref="AS26" si="332">AS64</f>
        <v>274182</v>
      </c>
      <c r="AT26" s="8" t="s">
        <v>111</v>
      </c>
      <c r="AU26" s="9">
        <f t="shared" ref="AU26" si="333">AU64</f>
        <v>18146</v>
      </c>
      <c r="AV26" s="8" t="s">
        <v>111</v>
      </c>
      <c r="AW26" s="9">
        <f t="shared" ref="AW26" si="334">AW64</f>
        <v>48527</v>
      </c>
      <c r="AX26" s="8" t="s">
        <v>111</v>
      </c>
      <c r="AY26" s="9">
        <f t="shared" ref="AY26" si="335">AY64</f>
        <v>22917</v>
      </c>
      <c r="AZ26" s="8" t="s">
        <v>111</v>
      </c>
      <c r="BA26" s="9">
        <f t="shared" ref="BA26" si="336">BA64</f>
        <v>15630</v>
      </c>
    </row>
    <row r="27" spans="1:53" ht="15.75" x14ac:dyDescent="0.25">
      <c r="A27" s="21"/>
      <c r="B27" s="7" t="s">
        <v>165</v>
      </c>
      <c r="C27" s="6" t="s">
        <v>111</v>
      </c>
      <c r="D27" s="10" t="s">
        <v>111</v>
      </c>
      <c r="E27" s="9">
        <f t="shared" si="0"/>
        <v>20086199</v>
      </c>
      <c r="F27" s="10" t="s">
        <v>111</v>
      </c>
      <c r="G27" s="9">
        <f t="shared" ref="G27" si="337">G65</f>
        <v>251390</v>
      </c>
      <c r="H27" s="10" t="s">
        <v>111</v>
      </c>
      <c r="I27" s="9">
        <f t="shared" ref="I27" si="338">I65</f>
        <v>19834809</v>
      </c>
      <c r="J27" s="10" t="s">
        <v>111</v>
      </c>
      <c r="K27" s="9">
        <f t="shared" ref="K27" si="339">K65</f>
        <v>270795</v>
      </c>
      <c r="L27" s="10" t="s">
        <v>111</v>
      </c>
      <c r="M27" s="9">
        <f t="shared" ref="M27" si="340">M65</f>
        <v>188</v>
      </c>
      <c r="N27" s="10" t="s">
        <v>111</v>
      </c>
      <c r="O27" s="9">
        <f t="shared" ref="O27" si="341">O65</f>
        <v>139200</v>
      </c>
      <c r="P27" s="10" t="s">
        <v>111</v>
      </c>
      <c r="Q27" s="9">
        <f t="shared" ref="Q27" si="342">Q65</f>
        <v>1302089</v>
      </c>
      <c r="R27" s="10" t="s">
        <v>111</v>
      </c>
      <c r="S27" s="9">
        <f t="shared" ref="S27" si="343">S65</f>
        <v>41420</v>
      </c>
      <c r="T27" s="10" t="s">
        <v>111</v>
      </c>
      <c r="U27" s="9">
        <f t="shared" ref="U27" si="344">U65</f>
        <v>25978</v>
      </c>
      <c r="V27" s="10" t="s">
        <v>111</v>
      </c>
      <c r="W27" s="9">
        <f t="shared" ref="W27" si="345">W65</f>
        <v>15442</v>
      </c>
      <c r="X27" s="10" t="s">
        <v>111</v>
      </c>
      <c r="Y27" s="9">
        <f t="shared" ref="Y27" si="346">Y65</f>
        <v>979122</v>
      </c>
      <c r="Z27" s="10" t="s">
        <v>111</v>
      </c>
      <c r="AA27" s="9">
        <f t="shared" ref="AA27" si="347">AA65</f>
        <v>106392</v>
      </c>
      <c r="AB27" s="10" t="s">
        <v>111</v>
      </c>
      <c r="AC27" s="9">
        <f t="shared" ref="AC27" si="348">AC65</f>
        <v>1906389</v>
      </c>
      <c r="AD27" s="10" t="s">
        <v>111</v>
      </c>
      <c r="AE27" s="9">
        <f t="shared" ref="AE27" si="349">AE65</f>
        <v>518206</v>
      </c>
      <c r="AF27" s="10" t="s">
        <v>111</v>
      </c>
      <c r="AG27" s="9">
        <f t="shared" ref="AG27" si="350">AG65</f>
        <v>928823</v>
      </c>
      <c r="AH27" s="10" t="s">
        <v>111</v>
      </c>
      <c r="AI27" s="9">
        <f t="shared" ref="AI27" si="351">AI65</f>
        <v>10551594</v>
      </c>
      <c r="AJ27" s="10" t="s">
        <v>111</v>
      </c>
      <c r="AK27" s="9">
        <f t="shared" ref="AK27" si="352">AK65</f>
        <v>717758</v>
      </c>
      <c r="AL27" s="10" t="s">
        <v>111</v>
      </c>
      <c r="AM27" s="9">
        <f t="shared" ref="AM27" si="353">AM65</f>
        <v>1378124</v>
      </c>
      <c r="AN27" s="10" t="s">
        <v>111</v>
      </c>
      <c r="AO27" s="9">
        <f t="shared" ref="AO27" si="354">AO65</f>
        <v>192242</v>
      </c>
      <c r="AP27" s="10" t="s">
        <v>111</v>
      </c>
      <c r="AQ27" s="9">
        <f t="shared" ref="AQ27" si="355">AQ65</f>
        <v>334687</v>
      </c>
      <c r="AR27" s="10" t="s">
        <v>111</v>
      </c>
      <c r="AS27" s="9">
        <f t="shared" ref="AS27" si="356">AS65</f>
        <v>317130</v>
      </c>
      <c r="AT27" s="10" t="s">
        <v>111</v>
      </c>
      <c r="AU27" s="9">
        <f t="shared" ref="AU27" si="357">AU65</f>
        <v>54469</v>
      </c>
      <c r="AV27" s="10" t="s">
        <v>111</v>
      </c>
      <c r="AW27" s="9">
        <f t="shared" ref="AW27" si="358">AW65</f>
        <v>33614</v>
      </c>
      <c r="AX27" s="10" t="s">
        <v>111</v>
      </c>
      <c r="AY27" s="9">
        <f t="shared" ref="AY27" si="359">AY65</f>
        <v>35598</v>
      </c>
      <c r="AZ27" s="10" t="s">
        <v>111</v>
      </c>
      <c r="BA27" s="9">
        <f t="shared" ref="BA27" si="360">BA65</f>
        <v>26970</v>
      </c>
    </row>
    <row r="28" spans="1:53" ht="15.75" x14ac:dyDescent="0.25">
      <c r="A28" s="21"/>
      <c r="B28" s="7" t="s">
        <v>166</v>
      </c>
      <c r="C28" s="6" t="s">
        <v>111</v>
      </c>
      <c r="D28" s="8" t="s">
        <v>111</v>
      </c>
      <c r="E28" s="9">
        <f t="shared" si="0"/>
        <v>45904770</v>
      </c>
      <c r="F28" s="8" t="s">
        <v>111</v>
      </c>
      <c r="G28" s="9">
        <f t="shared" ref="G28" si="361">G66</f>
        <v>171276</v>
      </c>
      <c r="H28" s="8" t="s">
        <v>111</v>
      </c>
      <c r="I28" s="9">
        <f t="shared" ref="I28" si="362">I66</f>
        <v>45733494</v>
      </c>
      <c r="J28" s="8" t="s">
        <v>111</v>
      </c>
      <c r="K28" s="9">
        <f t="shared" ref="K28" si="363">K66</f>
        <v>570631</v>
      </c>
      <c r="L28" s="8" t="s">
        <v>111</v>
      </c>
      <c r="M28" s="9">
        <f t="shared" ref="M28" si="364">M66</f>
        <v>10988</v>
      </c>
      <c r="N28" s="8" t="s">
        <v>111</v>
      </c>
      <c r="O28" s="9">
        <f t="shared" ref="O28" si="365">O66</f>
        <v>145572</v>
      </c>
      <c r="P28" s="8" t="s">
        <v>111</v>
      </c>
      <c r="Q28" s="9">
        <f t="shared" ref="Q28" si="366">Q66</f>
        <v>1827023</v>
      </c>
      <c r="R28" s="8" t="s">
        <v>111</v>
      </c>
      <c r="S28" s="9">
        <f t="shared" ref="S28" si="367">S66</f>
        <v>49974</v>
      </c>
      <c r="T28" s="8" t="s">
        <v>111</v>
      </c>
      <c r="U28" s="9">
        <f t="shared" ref="U28" si="368">U66</f>
        <v>15165</v>
      </c>
      <c r="V28" s="8" t="s">
        <v>111</v>
      </c>
      <c r="W28" s="9">
        <f t="shared" ref="W28" si="369">W66</f>
        <v>34809</v>
      </c>
      <c r="X28" s="8" t="s">
        <v>111</v>
      </c>
      <c r="Y28" s="9">
        <f t="shared" ref="Y28" si="370">Y66</f>
        <v>1271466</v>
      </c>
      <c r="Z28" s="8" t="s">
        <v>111</v>
      </c>
      <c r="AA28" s="9">
        <f t="shared" ref="AA28" si="371">AA66</f>
        <v>207041</v>
      </c>
      <c r="AB28" s="8" t="s">
        <v>111</v>
      </c>
      <c r="AC28" s="9">
        <f t="shared" ref="AC28" si="372">AC66</f>
        <v>1154628</v>
      </c>
      <c r="AD28" s="8" t="s">
        <v>111</v>
      </c>
      <c r="AE28" s="9">
        <f t="shared" ref="AE28" si="373">AE66</f>
        <v>2022640</v>
      </c>
      <c r="AF28" s="8" t="s">
        <v>111</v>
      </c>
      <c r="AG28" s="9">
        <f t="shared" ref="AG28" si="374">AG66</f>
        <v>1105103</v>
      </c>
      <c r="AH28" s="8" t="s">
        <v>111</v>
      </c>
      <c r="AI28" s="9">
        <f t="shared" ref="AI28" si="375">AI66</f>
        <v>582017</v>
      </c>
      <c r="AJ28" s="8" t="s">
        <v>111</v>
      </c>
      <c r="AK28" s="9">
        <f t="shared" ref="AK28" si="376">AK66</f>
        <v>30233581</v>
      </c>
      <c r="AL28" s="8" t="s">
        <v>111</v>
      </c>
      <c r="AM28" s="9">
        <f t="shared" ref="AM28" si="377">AM66</f>
        <v>1474251</v>
      </c>
      <c r="AN28" s="8" t="s">
        <v>111</v>
      </c>
      <c r="AO28" s="9">
        <f t="shared" ref="AO28" si="378">AO66</f>
        <v>216448</v>
      </c>
      <c r="AP28" s="8" t="s">
        <v>111</v>
      </c>
      <c r="AQ28" s="9">
        <f t="shared" ref="AQ28" si="379">AQ66</f>
        <v>3220106</v>
      </c>
      <c r="AR28" s="8" t="s">
        <v>111</v>
      </c>
      <c r="AS28" s="9">
        <f t="shared" ref="AS28" si="380">AS66</f>
        <v>701474</v>
      </c>
      <c r="AT28" s="8" t="s">
        <v>111</v>
      </c>
      <c r="AU28" s="9">
        <f t="shared" ref="AU28" si="381">AU66</f>
        <v>561480</v>
      </c>
      <c r="AV28" s="8" t="s">
        <v>111</v>
      </c>
      <c r="AW28" s="9">
        <f t="shared" ref="AW28" si="382">AW66</f>
        <v>151248</v>
      </c>
      <c r="AX28" s="8" t="s">
        <v>111</v>
      </c>
      <c r="AY28" s="9">
        <f t="shared" ref="AY28" si="383">AY66</f>
        <v>170089</v>
      </c>
      <c r="AZ28" s="8" t="s">
        <v>111</v>
      </c>
      <c r="BA28" s="9">
        <f t="shared" ref="BA28" si="384">BA66</f>
        <v>57734</v>
      </c>
    </row>
    <row r="29" spans="1:53" ht="15.75" x14ac:dyDescent="0.25">
      <c r="A29" s="21"/>
      <c r="B29" s="7" t="s">
        <v>167</v>
      </c>
      <c r="C29" s="6" t="s">
        <v>111</v>
      </c>
      <c r="D29" s="10" t="s">
        <v>111</v>
      </c>
      <c r="E29" s="9">
        <f t="shared" si="0"/>
        <v>16832575</v>
      </c>
      <c r="F29" s="10" t="s">
        <v>111</v>
      </c>
      <c r="G29" s="9">
        <f t="shared" ref="G29" si="385">G67</f>
        <v>99001</v>
      </c>
      <c r="H29" s="10" t="s">
        <v>111</v>
      </c>
      <c r="I29" s="9">
        <f t="shared" ref="I29" si="386">I67</f>
        <v>16733574</v>
      </c>
      <c r="J29" s="10" t="s">
        <v>111</v>
      </c>
      <c r="K29" s="9">
        <f t="shared" ref="K29" si="387">K67</f>
        <v>378576</v>
      </c>
      <c r="L29" s="10" t="s">
        <v>111</v>
      </c>
      <c r="M29" s="9">
        <f t="shared" ref="M29" si="388">M67</f>
        <v>5723</v>
      </c>
      <c r="N29" s="10" t="s">
        <v>111</v>
      </c>
      <c r="O29" s="9">
        <f t="shared" ref="O29" si="389">O67</f>
        <v>27534</v>
      </c>
      <c r="P29" s="10" t="s">
        <v>111</v>
      </c>
      <c r="Q29" s="9">
        <f t="shared" ref="Q29" si="390">Q67</f>
        <v>965888</v>
      </c>
      <c r="R29" s="10" t="s">
        <v>111</v>
      </c>
      <c r="S29" s="9">
        <f t="shared" ref="S29" si="391">S67</f>
        <v>29931</v>
      </c>
      <c r="T29" s="10" t="s">
        <v>111</v>
      </c>
      <c r="U29" s="9">
        <f t="shared" ref="U29" si="392">U67</f>
        <v>18441</v>
      </c>
      <c r="V29" s="10" t="s">
        <v>111</v>
      </c>
      <c r="W29" s="9">
        <f t="shared" ref="W29" si="393">W67</f>
        <v>11491</v>
      </c>
      <c r="X29" s="10" t="s">
        <v>111</v>
      </c>
      <c r="Y29" s="9">
        <f t="shared" ref="Y29" si="394">Y67</f>
        <v>508694</v>
      </c>
      <c r="Z29" s="10" t="s">
        <v>111</v>
      </c>
      <c r="AA29" s="9">
        <f t="shared" ref="AA29" si="395">AA67</f>
        <v>54108</v>
      </c>
      <c r="AB29" s="10" t="s">
        <v>111</v>
      </c>
      <c r="AC29" s="9">
        <f t="shared" ref="AC29" si="396">AC67</f>
        <v>946143</v>
      </c>
      <c r="AD29" s="10" t="s">
        <v>111</v>
      </c>
      <c r="AE29" s="9">
        <f t="shared" ref="AE29" si="397">AE67</f>
        <v>241357</v>
      </c>
      <c r="AF29" s="10" t="s">
        <v>111</v>
      </c>
      <c r="AG29" s="9">
        <f t="shared" ref="AG29" si="398">AG67</f>
        <v>278141</v>
      </c>
      <c r="AH29" s="10" t="s">
        <v>111</v>
      </c>
      <c r="AI29" s="9">
        <f t="shared" ref="AI29" si="399">AI67</f>
        <v>1032349</v>
      </c>
      <c r="AJ29" s="10" t="s">
        <v>111</v>
      </c>
      <c r="AK29" s="9">
        <f t="shared" ref="AK29" si="400">AK67</f>
        <v>2021054</v>
      </c>
      <c r="AL29" s="10" t="s">
        <v>111</v>
      </c>
      <c r="AM29" s="9">
        <f t="shared" ref="AM29" si="401">AM67</f>
        <v>7759680</v>
      </c>
      <c r="AN29" s="10" t="s">
        <v>111</v>
      </c>
      <c r="AO29" s="9">
        <f t="shared" ref="AO29" si="402">AO67</f>
        <v>389942</v>
      </c>
      <c r="AP29" s="10" t="s">
        <v>111</v>
      </c>
      <c r="AQ29" s="9">
        <f t="shared" ref="AQ29" si="403">AQ67</f>
        <v>907084</v>
      </c>
      <c r="AR29" s="10" t="s">
        <v>111</v>
      </c>
      <c r="AS29" s="9">
        <f t="shared" ref="AS29" si="404">AS67</f>
        <v>877783</v>
      </c>
      <c r="AT29" s="10" t="s">
        <v>111</v>
      </c>
      <c r="AU29" s="9">
        <f t="shared" ref="AU29" si="405">AU67</f>
        <v>215681</v>
      </c>
      <c r="AV29" s="10" t="s">
        <v>111</v>
      </c>
      <c r="AW29" s="9">
        <f t="shared" ref="AW29" si="406">AW67</f>
        <v>52258</v>
      </c>
      <c r="AX29" s="10" t="s">
        <v>111</v>
      </c>
      <c r="AY29" s="9">
        <f t="shared" ref="AY29" si="407">AY67</f>
        <v>41651</v>
      </c>
      <c r="AZ29" s="10" t="s">
        <v>111</v>
      </c>
      <c r="BA29" s="9" t="str">
        <f t="shared" ref="BA29" si="408">BA67</f>
        <v>..</v>
      </c>
    </row>
    <row r="30" spans="1:53" ht="15.75" x14ac:dyDescent="0.25">
      <c r="A30" s="21"/>
      <c r="B30" s="7" t="s">
        <v>168</v>
      </c>
      <c r="C30" s="6" t="s">
        <v>111</v>
      </c>
      <c r="D30" s="8" t="s">
        <v>111</v>
      </c>
      <c r="E30" s="9">
        <f t="shared" si="0"/>
        <v>3550800</v>
      </c>
      <c r="F30" s="8" t="s">
        <v>111</v>
      </c>
      <c r="G30" s="9" t="str">
        <f t="shared" ref="G30" si="409">G68</f>
        <v>..</v>
      </c>
      <c r="H30" s="8" t="s">
        <v>111</v>
      </c>
      <c r="I30" s="9">
        <f t="shared" ref="I30" si="410">I68</f>
        <v>3550800</v>
      </c>
      <c r="J30" s="8" t="s">
        <v>111</v>
      </c>
      <c r="K30" s="9">
        <f t="shared" ref="K30" si="411">K68</f>
        <v>16216</v>
      </c>
      <c r="L30" s="8" t="s">
        <v>111</v>
      </c>
      <c r="M30" s="9" t="str">
        <f t="shared" ref="M30" si="412">M68</f>
        <v>..</v>
      </c>
      <c r="N30" s="8" t="s">
        <v>111</v>
      </c>
      <c r="O30" s="9">
        <f t="shared" ref="O30" si="413">O68</f>
        <v>2408</v>
      </c>
      <c r="P30" s="8" t="s">
        <v>111</v>
      </c>
      <c r="Q30" s="9">
        <f t="shared" ref="Q30" si="414">Q68</f>
        <v>88797</v>
      </c>
      <c r="R30" s="8" t="s">
        <v>111</v>
      </c>
      <c r="S30" s="9" t="str">
        <f t="shared" ref="S30" si="415">S68</f>
        <v>..</v>
      </c>
      <c r="T30" s="8" t="s">
        <v>111</v>
      </c>
      <c r="U30" s="9" t="str">
        <f t="shared" ref="U30" si="416">U68</f>
        <v>..</v>
      </c>
      <c r="V30" s="8" t="s">
        <v>111</v>
      </c>
      <c r="W30" s="9" t="str">
        <f t="shared" ref="W30" si="417">W68</f>
        <v>..</v>
      </c>
      <c r="X30" s="8" t="s">
        <v>111</v>
      </c>
      <c r="Y30" s="9">
        <f t="shared" ref="Y30" si="418">Y68</f>
        <v>26741</v>
      </c>
      <c r="Z30" s="8" t="s">
        <v>111</v>
      </c>
      <c r="AA30" s="9" t="str">
        <f t="shared" ref="AA30" si="419">AA68</f>
        <v>..</v>
      </c>
      <c r="AB30" s="8" t="s">
        <v>111</v>
      </c>
      <c r="AC30" s="9">
        <f t="shared" ref="AC30" si="420">AC68</f>
        <v>20520</v>
      </c>
      <c r="AD30" s="8" t="s">
        <v>111</v>
      </c>
      <c r="AE30" s="9">
        <f t="shared" ref="AE30" si="421">AE68</f>
        <v>15638</v>
      </c>
      <c r="AF30" s="8" t="s">
        <v>111</v>
      </c>
      <c r="AG30" s="9">
        <f t="shared" ref="AG30" si="422">AG68</f>
        <v>17512</v>
      </c>
      <c r="AH30" s="8" t="s">
        <v>111</v>
      </c>
      <c r="AI30" s="9">
        <f t="shared" ref="AI30" si="423">AI68</f>
        <v>54167</v>
      </c>
      <c r="AJ30" s="8" t="s">
        <v>111</v>
      </c>
      <c r="AK30" s="9">
        <f t="shared" ref="AK30" si="424">AK68</f>
        <v>562683</v>
      </c>
      <c r="AL30" s="8" t="s">
        <v>111</v>
      </c>
      <c r="AM30" s="9">
        <f t="shared" ref="AM30" si="425">AM68</f>
        <v>206590</v>
      </c>
      <c r="AN30" s="8" t="s">
        <v>111</v>
      </c>
      <c r="AO30" s="9">
        <f t="shared" ref="AO30" si="426">AO68</f>
        <v>1646113</v>
      </c>
      <c r="AP30" s="8" t="s">
        <v>111</v>
      </c>
      <c r="AQ30" s="9">
        <f t="shared" ref="AQ30" si="427">AQ68</f>
        <v>500249</v>
      </c>
      <c r="AR30" s="8" t="s">
        <v>111</v>
      </c>
      <c r="AS30" s="9">
        <f t="shared" ref="AS30" si="428">AS68</f>
        <v>265524</v>
      </c>
      <c r="AT30" s="8" t="s">
        <v>111</v>
      </c>
      <c r="AU30" s="9">
        <f t="shared" ref="AU30" si="429">AU68</f>
        <v>59054</v>
      </c>
      <c r="AV30" s="8" t="s">
        <v>111</v>
      </c>
      <c r="AW30" s="9">
        <f t="shared" ref="AW30" si="430">AW68</f>
        <v>37651</v>
      </c>
      <c r="AX30" s="8" t="s">
        <v>111</v>
      </c>
      <c r="AY30" s="9">
        <f t="shared" ref="AY30" si="431">AY68</f>
        <v>30938</v>
      </c>
      <c r="AZ30" s="8" t="s">
        <v>111</v>
      </c>
      <c r="BA30" s="9" t="str">
        <f t="shared" ref="BA30" si="432">BA68</f>
        <v>..</v>
      </c>
    </row>
    <row r="31" spans="1:53" ht="15.75" x14ac:dyDescent="0.25">
      <c r="A31" s="21"/>
      <c r="B31" s="7" t="s">
        <v>169</v>
      </c>
      <c r="C31" s="6" t="s">
        <v>111</v>
      </c>
      <c r="D31" s="10" t="s">
        <v>111</v>
      </c>
      <c r="E31" s="9">
        <f t="shared" si="0"/>
        <v>40370817</v>
      </c>
      <c r="F31" s="10" t="s">
        <v>111</v>
      </c>
      <c r="G31" s="9">
        <f t="shared" ref="G31" si="433">G69</f>
        <v>388135</v>
      </c>
      <c r="H31" s="10" t="s">
        <v>111</v>
      </c>
      <c r="I31" s="9">
        <f t="shared" ref="I31" si="434">I69</f>
        <v>39982682</v>
      </c>
      <c r="J31" s="10" t="s">
        <v>111</v>
      </c>
      <c r="K31" s="9">
        <f t="shared" ref="K31" si="435">K69</f>
        <v>484949</v>
      </c>
      <c r="L31" s="10" t="s">
        <v>111</v>
      </c>
      <c r="M31" s="9" t="str">
        <f t="shared" ref="M31" si="436">M69</f>
        <v>..</v>
      </c>
      <c r="N31" s="10" t="s">
        <v>111</v>
      </c>
      <c r="O31" s="9">
        <f t="shared" ref="O31" si="437">O69</f>
        <v>58060</v>
      </c>
      <c r="P31" s="10" t="s">
        <v>111</v>
      </c>
      <c r="Q31" s="9">
        <f t="shared" ref="Q31" si="438">Q69</f>
        <v>1348055</v>
      </c>
      <c r="R31" s="10" t="s">
        <v>111</v>
      </c>
      <c r="S31" s="9">
        <f t="shared" ref="S31" si="439">S69</f>
        <v>20474</v>
      </c>
      <c r="T31" s="10" t="s">
        <v>111</v>
      </c>
      <c r="U31" s="9" t="str">
        <f t="shared" ref="U31" si="440">U69</f>
        <v>..</v>
      </c>
      <c r="V31" s="10" t="s">
        <v>111</v>
      </c>
      <c r="W31" s="9">
        <f t="shared" ref="W31" si="441">W69</f>
        <v>20474</v>
      </c>
      <c r="X31" s="10" t="s">
        <v>111</v>
      </c>
      <c r="Y31" s="9">
        <f t="shared" ref="Y31" si="442">Y69</f>
        <v>953388</v>
      </c>
      <c r="Z31" s="10" t="s">
        <v>111</v>
      </c>
      <c r="AA31" s="9">
        <f t="shared" ref="AA31" si="443">AA69</f>
        <v>128654</v>
      </c>
      <c r="AB31" s="10" t="s">
        <v>111</v>
      </c>
      <c r="AC31" s="9">
        <f t="shared" ref="AC31" si="444">AC69</f>
        <v>1066317</v>
      </c>
      <c r="AD31" s="10" t="s">
        <v>111</v>
      </c>
      <c r="AE31" s="9">
        <f t="shared" ref="AE31" si="445">AE69</f>
        <v>763243</v>
      </c>
      <c r="AF31" s="10" t="s">
        <v>111</v>
      </c>
      <c r="AG31" s="9">
        <f t="shared" ref="AG31" si="446">AG69</f>
        <v>422877</v>
      </c>
      <c r="AH31" s="10" t="s">
        <v>111</v>
      </c>
      <c r="AI31" s="9">
        <f t="shared" ref="AI31" si="447">AI69</f>
        <v>286679</v>
      </c>
      <c r="AJ31" s="10" t="s">
        <v>111</v>
      </c>
      <c r="AK31" s="9">
        <f t="shared" ref="AK31" si="448">AK69</f>
        <v>3064053</v>
      </c>
      <c r="AL31" s="10" t="s">
        <v>111</v>
      </c>
      <c r="AM31" s="9">
        <f t="shared" ref="AM31" si="449">AM69</f>
        <v>941947</v>
      </c>
      <c r="AN31" s="10" t="s">
        <v>111</v>
      </c>
      <c r="AO31" s="9">
        <f t="shared" ref="AO31" si="450">AO69</f>
        <v>532127</v>
      </c>
      <c r="AP31" s="10" t="s">
        <v>111</v>
      </c>
      <c r="AQ31" s="9">
        <f t="shared" ref="AQ31" si="451">AQ69</f>
        <v>24614908</v>
      </c>
      <c r="AR31" s="10" t="s">
        <v>111</v>
      </c>
      <c r="AS31" s="9">
        <f t="shared" ref="AS31" si="452">AS69</f>
        <v>2320593</v>
      </c>
      <c r="AT31" s="10" t="s">
        <v>111</v>
      </c>
      <c r="AU31" s="9">
        <f t="shared" ref="AU31" si="453">AU69</f>
        <v>1131360</v>
      </c>
      <c r="AV31" s="10" t="s">
        <v>111</v>
      </c>
      <c r="AW31" s="9">
        <f t="shared" ref="AW31" si="454">AW69</f>
        <v>1100739</v>
      </c>
      <c r="AX31" s="10" t="s">
        <v>111</v>
      </c>
      <c r="AY31" s="9">
        <f t="shared" ref="AY31" si="455">AY69</f>
        <v>699245</v>
      </c>
      <c r="AZ31" s="10" t="s">
        <v>111</v>
      </c>
      <c r="BA31" s="9">
        <f t="shared" ref="BA31" si="456">BA69</f>
        <v>45013</v>
      </c>
    </row>
    <row r="32" spans="1:53" ht="15.75" x14ac:dyDescent="0.25">
      <c r="A32" s="21"/>
      <c r="B32" s="7" t="s">
        <v>170</v>
      </c>
      <c r="C32" s="6" t="s">
        <v>111</v>
      </c>
      <c r="D32" s="8" t="s">
        <v>111</v>
      </c>
      <c r="E32" s="9">
        <f t="shared" si="0"/>
        <v>30057993</v>
      </c>
      <c r="F32" s="8" t="s">
        <v>111</v>
      </c>
      <c r="G32" s="9">
        <f t="shared" ref="G32" si="457">G70</f>
        <v>108187</v>
      </c>
      <c r="H32" s="8" t="s">
        <v>111</v>
      </c>
      <c r="I32" s="9">
        <f t="shared" ref="I32" si="458">I70</f>
        <v>29949806</v>
      </c>
      <c r="J32" s="8" t="s">
        <v>111</v>
      </c>
      <c r="K32" s="9">
        <f t="shared" ref="K32" si="459">K70</f>
        <v>313794</v>
      </c>
      <c r="L32" s="8" t="s">
        <v>111</v>
      </c>
      <c r="M32" s="9" t="str">
        <f t="shared" ref="M32" si="460">M70</f>
        <v>..</v>
      </c>
      <c r="N32" s="8" t="s">
        <v>111</v>
      </c>
      <c r="O32" s="9">
        <f t="shared" ref="O32" si="461">O70</f>
        <v>34929</v>
      </c>
      <c r="P32" s="8" t="s">
        <v>111</v>
      </c>
      <c r="Q32" s="9">
        <f t="shared" ref="Q32" si="462">Q70</f>
        <v>756803</v>
      </c>
      <c r="R32" s="8" t="s">
        <v>111</v>
      </c>
      <c r="S32" s="9">
        <f t="shared" ref="S32" si="463">S70</f>
        <v>67545</v>
      </c>
      <c r="T32" s="8" t="s">
        <v>111</v>
      </c>
      <c r="U32" s="9">
        <f t="shared" ref="U32" si="464">U70</f>
        <v>44449</v>
      </c>
      <c r="V32" s="8" t="s">
        <v>111</v>
      </c>
      <c r="W32" s="9">
        <f t="shared" ref="W32" si="465">W70</f>
        <v>23096</v>
      </c>
      <c r="X32" s="8" t="s">
        <v>111</v>
      </c>
      <c r="Y32" s="9">
        <f t="shared" ref="Y32" si="466">Y70</f>
        <v>714617</v>
      </c>
      <c r="Z32" s="8" t="s">
        <v>111</v>
      </c>
      <c r="AA32" s="9">
        <f t="shared" ref="AA32" si="467">AA70</f>
        <v>50500</v>
      </c>
      <c r="AB32" s="8" t="s">
        <v>111</v>
      </c>
      <c r="AC32" s="9">
        <f t="shared" ref="AC32" si="468">AC70</f>
        <v>793159</v>
      </c>
      <c r="AD32" s="8" t="s">
        <v>111</v>
      </c>
      <c r="AE32" s="9">
        <f t="shared" ref="AE32" si="469">AE70</f>
        <v>543945</v>
      </c>
      <c r="AF32" s="8" t="s">
        <v>111</v>
      </c>
      <c r="AG32" s="9">
        <f t="shared" ref="AG32" si="470">AG70</f>
        <v>139886</v>
      </c>
      <c r="AH32" s="8" t="s">
        <v>111</v>
      </c>
      <c r="AI32" s="9">
        <f t="shared" ref="AI32" si="471">AI70</f>
        <v>182400</v>
      </c>
      <c r="AJ32" s="8" t="s">
        <v>111</v>
      </c>
      <c r="AK32" s="9">
        <f t="shared" ref="AK32" si="472">AK70</f>
        <v>746004</v>
      </c>
      <c r="AL32" s="8" t="s">
        <v>111</v>
      </c>
      <c r="AM32" s="9">
        <f t="shared" ref="AM32" si="473">AM70</f>
        <v>672140</v>
      </c>
      <c r="AN32" s="8" t="s">
        <v>111</v>
      </c>
      <c r="AO32" s="9">
        <f t="shared" ref="AO32" si="474">AO70</f>
        <v>380666</v>
      </c>
      <c r="AP32" s="8" t="s">
        <v>111</v>
      </c>
      <c r="AQ32" s="9">
        <f t="shared" ref="AQ32" si="475">AQ70</f>
        <v>2534923</v>
      </c>
      <c r="AR32" s="8" t="s">
        <v>111</v>
      </c>
      <c r="AS32" s="9">
        <f t="shared" ref="AS32" si="476">AS70</f>
        <v>18276721</v>
      </c>
      <c r="AT32" s="8" t="s">
        <v>111</v>
      </c>
      <c r="AU32" s="9">
        <f t="shared" ref="AU32" si="477">AU70</f>
        <v>2314654</v>
      </c>
      <c r="AV32" s="8" t="s">
        <v>111</v>
      </c>
      <c r="AW32" s="9">
        <f t="shared" ref="AW32" si="478">AW70</f>
        <v>1112665</v>
      </c>
      <c r="AX32" s="8" t="s">
        <v>111</v>
      </c>
      <c r="AY32" s="9">
        <f t="shared" ref="AY32" si="479">AY70</f>
        <v>281527</v>
      </c>
      <c r="AZ32" s="8" t="s">
        <v>111</v>
      </c>
      <c r="BA32" s="9">
        <f t="shared" ref="BA32" si="480">BA70</f>
        <v>32929</v>
      </c>
    </row>
    <row r="33" spans="1:53" ht="15.75" x14ac:dyDescent="0.25">
      <c r="A33" s="21"/>
      <c r="B33" s="7" t="s">
        <v>171</v>
      </c>
      <c r="C33" s="6" t="s">
        <v>111</v>
      </c>
      <c r="D33" s="10" t="s">
        <v>111</v>
      </c>
      <c r="E33" s="9">
        <f t="shared" si="0"/>
        <v>7305832</v>
      </c>
      <c r="F33" s="10" t="s">
        <v>111</v>
      </c>
      <c r="G33" s="9">
        <f t="shared" ref="G33" si="481">G71</f>
        <v>11148</v>
      </c>
      <c r="H33" s="10" t="s">
        <v>111</v>
      </c>
      <c r="I33" s="9">
        <f t="shared" ref="I33" si="482">I71</f>
        <v>7294684</v>
      </c>
      <c r="J33" s="10" t="s">
        <v>111</v>
      </c>
      <c r="K33" s="9">
        <f t="shared" ref="K33" si="483">K71</f>
        <v>66916</v>
      </c>
      <c r="L33" s="10" t="s">
        <v>111</v>
      </c>
      <c r="M33" s="9" t="str">
        <f t="shared" ref="M33" si="484">M71</f>
        <v>..</v>
      </c>
      <c r="N33" s="10" t="s">
        <v>111</v>
      </c>
      <c r="O33" s="9" t="str">
        <f t="shared" ref="O33" si="485">O71</f>
        <v>..</v>
      </c>
      <c r="P33" s="10" t="s">
        <v>111</v>
      </c>
      <c r="Q33" s="9">
        <f t="shared" ref="Q33" si="486">Q71</f>
        <v>199837</v>
      </c>
      <c r="R33" s="10" t="s">
        <v>111</v>
      </c>
      <c r="S33" s="9">
        <f t="shared" ref="S33" si="487">S71</f>
        <v>2550</v>
      </c>
      <c r="T33" s="10" t="s">
        <v>111</v>
      </c>
      <c r="U33" s="9">
        <f t="shared" ref="U33" si="488">U71</f>
        <v>455</v>
      </c>
      <c r="V33" s="10" t="s">
        <v>111</v>
      </c>
      <c r="W33" s="9">
        <f t="shared" ref="W33" si="489">W71</f>
        <v>2095</v>
      </c>
      <c r="X33" s="10" t="s">
        <v>111</v>
      </c>
      <c r="Y33" s="9">
        <f t="shared" ref="Y33" si="490">Y71</f>
        <v>89177</v>
      </c>
      <c r="Z33" s="10" t="s">
        <v>111</v>
      </c>
      <c r="AA33" s="9">
        <f t="shared" ref="AA33" si="491">AA71</f>
        <v>28040</v>
      </c>
      <c r="AB33" s="10" t="s">
        <v>111</v>
      </c>
      <c r="AC33" s="9">
        <f t="shared" ref="AC33" si="492">AC71</f>
        <v>121265</v>
      </c>
      <c r="AD33" s="10" t="s">
        <v>111</v>
      </c>
      <c r="AE33" s="9">
        <f t="shared" ref="AE33" si="493">AE71</f>
        <v>85832</v>
      </c>
      <c r="AF33" s="10" t="s">
        <v>111</v>
      </c>
      <c r="AG33" s="9">
        <f t="shared" ref="AG33" si="494">AG71</f>
        <v>52234</v>
      </c>
      <c r="AH33" s="10" t="s">
        <v>111</v>
      </c>
      <c r="AI33" s="9">
        <f t="shared" ref="AI33" si="495">AI71</f>
        <v>111340</v>
      </c>
      <c r="AJ33" s="10" t="s">
        <v>111</v>
      </c>
      <c r="AK33" s="9">
        <f t="shared" ref="AK33" si="496">AK71</f>
        <v>291834</v>
      </c>
      <c r="AL33" s="10" t="s">
        <v>111</v>
      </c>
      <c r="AM33" s="9">
        <f t="shared" ref="AM33" si="497">AM71</f>
        <v>237128</v>
      </c>
      <c r="AN33" s="10" t="s">
        <v>111</v>
      </c>
      <c r="AO33" s="9">
        <f t="shared" ref="AO33" si="498">AO71</f>
        <v>55923</v>
      </c>
      <c r="AP33" s="10" t="s">
        <v>111</v>
      </c>
      <c r="AQ33" s="9">
        <f t="shared" ref="AQ33" si="499">AQ71</f>
        <v>1755867</v>
      </c>
      <c r="AR33" s="10" t="s">
        <v>111</v>
      </c>
      <c r="AS33" s="9">
        <f t="shared" ref="AS33" si="500">AS71</f>
        <v>1871187</v>
      </c>
      <c r="AT33" s="10" t="s">
        <v>111</v>
      </c>
      <c r="AU33" s="9">
        <f t="shared" ref="AU33" si="501">AU71</f>
        <v>1425528</v>
      </c>
      <c r="AV33" s="10" t="s">
        <v>111</v>
      </c>
      <c r="AW33" s="9">
        <f t="shared" ref="AW33" si="502">AW71</f>
        <v>830526</v>
      </c>
      <c r="AX33" s="10" t="s">
        <v>111</v>
      </c>
      <c r="AY33" s="9">
        <f t="shared" ref="AY33" si="503">AY71</f>
        <v>69501</v>
      </c>
      <c r="AZ33" s="10" t="s">
        <v>111</v>
      </c>
      <c r="BA33" s="9" t="str">
        <f t="shared" ref="BA33" si="504">BA71</f>
        <v>..</v>
      </c>
    </row>
    <row r="34" spans="1:53" ht="15.75" x14ac:dyDescent="0.25">
      <c r="A34" s="21"/>
      <c r="B34" s="7" t="s">
        <v>172</v>
      </c>
      <c r="C34" s="6" t="s">
        <v>111</v>
      </c>
      <c r="D34" s="8" t="s">
        <v>111</v>
      </c>
      <c r="E34" s="9">
        <f t="shared" si="0"/>
        <v>7743255</v>
      </c>
      <c r="F34" s="8" t="s">
        <v>111</v>
      </c>
      <c r="G34" s="9">
        <f t="shared" ref="G34" si="505">G72</f>
        <v>6713</v>
      </c>
      <c r="H34" s="8" t="s">
        <v>111</v>
      </c>
      <c r="I34" s="9">
        <f t="shared" ref="I34" si="506">I72</f>
        <v>7736543</v>
      </c>
      <c r="J34" s="8" t="s">
        <v>111</v>
      </c>
      <c r="K34" s="9">
        <f t="shared" ref="K34" si="507">K72</f>
        <v>44776</v>
      </c>
      <c r="L34" s="8" t="s">
        <v>111</v>
      </c>
      <c r="M34" s="9" t="str">
        <f t="shared" ref="M34" si="508">M72</f>
        <v>..</v>
      </c>
      <c r="N34" s="8" t="s">
        <v>111</v>
      </c>
      <c r="O34" s="9">
        <f t="shared" ref="O34" si="509">O72</f>
        <v>7911</v>
      </c>
      <c r="P34" s="8" t="s">
        <v>111</v>
      </c>
      <c r="Q34" s="9">
        <f t="shared" ref="Q34" si="510">Q72</f>
        <v>73510</v>
      </c>
      <c r="R34" s="8" t="s">
        <v>111</v>
      </c>
      <c r="S34" s="9" t="str">
        <f t="shared" ref="S34" si="511">S72</f>
        <v>..</v>
      </c>
      <c r="T34" s="8" t="s">
        <v>111</v>
      </c>
      <c r="U34" s="9" t="str">
        <f t="shared" ref="U34" si="512">U72</f>
        <v>..</v>
      </c>
      <c r="V34" s="8" t="s">
        <v>111</v>
      </c>
      <c r="W34" s="9" t="str">
        <f t="shared" ref="W34" si="513">W72</f>
        <v>..</v>
      </c>
      <c r="X34" s="8" t="s">
        <v>111</v>
      </c>
      <c r="Y34" s="9">
        <f t="shared" ref="Y34" si="514">Y72</f>
        <v>38271</v>
      </c>
      <c r="Z34" s="8" t="s">
        <v>111</v>
      </c>
      <c r="AA34" s="9" t="str">
        <f t="shared" ref="AA34" si="515">AA72</f>
        <v>..</v>
      </c>
      <c r="AB34" s="8" t="s">
        <v>111</v>
      </c>
      <c r="AC34" s="9">
        <f t="shared" ref="AC34" si="516">AC72</f>
        <v>34256</v>
      </c>
      <c r="AD34" s="8" t="s">
        <v>111</v>
      </c>
      <c r="AE34" s="9">
        <f t="shared" ref="AE34" si="517">AE72</f>
        <v>89528</v>
      </c>
      <c r="AF34" s="8" t="s">
        <v>111</v>
      </c>
      <c r="AG34" s="9">
        <f t="shared" ref="AG34" si="518">AG72</f>
        <v>42179</v>
      </c>
      <c r="AH34" s="8" t="s">
        <v>111</v>
      </c>
      <c r="AI34" s="9">
        <f t="shared" ref="AI34" si="519">AI72</f>
        <v>6205</v>
      </c>
      <c r="AJ34" s="8" t="s">
        <v>111</v>
      </c>
      <c r="AK34" s="9">
        <f t="shared" ref="AK34" si="520">AK72</f>
        <v>150654</v>
      </c>
      <c r="AL34" s="8" t="s">
        <v>111</v>
      </c>
      <c r="AM34" s="9">
        <f t="shared" ref="AM34" si="521">AM72</f>
        <v>234</v>
      </c>
      <c r="AN34" s="8" t="s">
        <v>111</v>
      </c>
      <c r="AO34" s="9">
        <f t="shared" ref="AO34" si="522">AO72</f>
        <v>30986</v>
      </c>
      <c r="AP34" s="8" t="s">
        <v>111</v>
      </c>
      <c r="AQ34" s="9">
        <f t="shared" ref="AQ34" si="523">AQ72</f>
        <v>632787</v>
      </c>
      <c r="AR34" s="8" t="s">
        <v>111</v>
      </c>
      <c r="AS34" s="9">
        <f t="shared" ref="AS34" si="524">AS72</f>
        <v>178385</v>
      </c>
      <c r="AT34" s="8" t="s">
        <v>111</v>
      </c>
      <c r="AU34" s="9">
        <f t="shared" ref="AU34" si="525">AU72</f>
        <v>248972</v>
      </c>
      <c r="AV34" s="8" t="s">
        <v>111</v>
      </c>
      <c r="AW34" s="9">
        <f t="shared" ref="AW34" si="526">AW72</f>
        <v>5479528</v>
      </c>
      <c r="AX34" s="8" t="s">
        <v>111</v>
      </c>
      <c r="AY34" s="9">
        <f t="shared" ref="AY34" si="527">AY72</f>
        <v>678362</v>
      </c>
      <c r="AZ34" s="8" t="s">
        <v>111</v>
      </c>
      <c r="BA34" s="9" t="str">
        <f t="shared" ref="BA34" si="528">BA72</f>
        <v>..</v>
      </c>
    </row>
    <row r="35" spans="1:53" ht="15.75" x14ac:dyDescent="0.25">
      <c r="A35" s="21"/>
      <c r="B35" s="7" t="s">
        <v>173</v>
      </c>
      <c r="C35" s="6" t="s">
        <v>111</v>
      </c>
      <c r="D35" s="10" t="s">
        <v>111</v>
      </c>
      <c r="E35" s="9">
        <f t="shared" si="0"/>
        <v>28071234</v>
      </c>
      <c r="F35" s="10" t="s">
        <v>111</v>
      </c>
      <c r="G35" s="9">
        <f t="shared" ref="G35" si="529">G73</f>
        <v>239116</v>
      </c>
      <c r="H35" s="10" t="s">
        <v>111</v>
      </c>
      <c r="I35" s="9">
        <f t="shared" ref="I35" si="530">I73</f>
        <v>27832118</v>
      </c>
      <c r="J35" s="10" t="s">
        <v>111</v>
      </c>
      <c r="K35" s="9">
        <f t="shared" ref="K35" si="531">K73</f>
        <v>32388</v>
      </c>
      <c r="L35" s="10" t="s">
        <v>111</v>
      </c>
      <c r="M35" s="9" t="str">
        <f t="shared" ref="M35" si="532">M73</f>
        <v>..</v>
      </c>
      <c r="N35" s="10" t="s">
        <v>111</v>
      </c>
      <c r="O35" s="9">
        <f t="shared" ref="O35" si="533">O73</f>
        <v>122959</v>
      </c>
      <c r="P35" s="10" t="s">
        <v>111</v>
      </c>
      <c r="Q35" s="9">
        <f t="shared" ref="Q35" si="534">Q73</f>
        <v>197965</v>
      </c>
      <c r="R35" s="10" t="s">
        <v>111</v>
      </c>
      <c r="S35" s="9" t="str">
        <f t="shared" ref="S35" si="535">S73</f>
        <v>..</v>
      </c>
      <c r="T35" s="10" t="s">
        <v>111</v>
      </c>
      <c r="U35" s="9" t="str">
        <f t="shared" ref="U35" si="536">U73</f>
        <v>..</v>
      </c>
      <c r="V35" s="10" t="s">
        <v>111</v>
      </c>
      <c r="W35" s="9" t="str">
        <f t="shared" ref="W35" si="537">W73</f>
        <v>..</v>
      </c>
      <c r="X35" s="10" t="s">
        <v>111</v>
      </c>
      <c r="Y35" s="9">
        <f t="shared" ref="Y35" si="538">Y73</f>
        <v>214820</v>
      </c>
      <c r="Z35" s="10" t="s">
        <v>111</v>
      </c>
      <c r="AA35" s="9">
        <f t="shared" ref="AA35" si="539">AA73</f>
        <v>19740</v>
      </c>
      <c r="AB35" s="10" t="s">
        <v>111</v>
      </c>
      <c r="AC35" s="9">
        <f t="shared" ref="AC35" si="540">AC73</f>
        <v>146955</v>
      </c>
      <c r="AD35" s="10" t="s">
        <v>111</v>
      </c>
      <c r="AE35" s="9">
        <f t="shared" ref="AE35" si="541">AE73</f>
        <v>102685</v>
      </c>
      <c r="AF35" s="10" t="s">
        <v>111</v>
      </c>
      <c r="AG35" s="9" t="str">
        <f t="shared" ref="AG35" si="542">AG73</f>
        <v>..</v>
      </c>
      <c r="AH35" s="10" t="s">
        <v>111</v>
      </c>
      <c r="AI35" s="9">
        <f t="shared" ref="AI35" si="543">AI73</f>
        <v>53155</v>
      </c>
      <c r="AJ35" s="10" t="s">
        <v>111</v>
      </c>
      <c r="AK35" s="9">
        <f t="shared" ref="AK35" si="544">AK73</f>
        <v>149247</v>
      </c>
      <c r="AL35" s="10" t="s">
        <v>111</v>
      </c>
      <c r="AM35" s="9">
        <f t="shared" ref="AM35" si="545">AM73</f>
        <v>39792</v>
      </c>
      <c r="AN35" s="10" t="s">
        <v>111</v>
      </c>
      <c r="AO35" s="9" t="str">
        <f t="shared" ref="AO35" si="546">AO73</f>
        <v>..</v>
      </c>
      <c r="AP35" s="10" t="s">
        <v>111</v>
      </c>
      <c r="AQ35" s="9">
        <f t="shared" ref="AQ35" si="547">AQ73</f>
        <v>427839</v>
      </c>
      <c r="AR35" s="10" t="s">
        <v>111</v>
      </c>
      <c r="AS35" s="9">
        <f t="shared" ref="AS35" si="548">AS73</f>
        <v>202191</v>
      </c>
      <c r="AT35" s="10" t="s">
        <v>111</v>
      </c>
      <c r="AU35" s="9">
        <f t="shared" ref="AU35" si="549">AU73</f>
        <v>47216</v>
      </c>
      <c r="AV35" s="10" t="s">
        <v>111</v>
      </c>
      <c r="AW35" s="9">
        <f t="shared" ref="AW35" si="550">AW73</f>
        <v>669771</v>
      </c>
      <c r="AX35" s="10" t="s">
        <v>111</v>
      </c>
      <c r="AY35" s="9">
        <f t="shared" ref="AY35" si="551">AY73</f>
        <v>25392766</v>
      </c>
      <c r="AZ35" s="10" t="s">
        <v>111</v>
      </c>
      <c r="BA35" s="9">
        <f t="shared" ref="BA35" si="552">BA73</f>
        <v>12628</v>
      </c>
    </row>
    <row r="36" spans="1:53" ht="15.75" x14ac:dyDescent="0.25">
      <c r="A36" s="22"/>
      <c r="B36" s="7" t="s">
        <v>174</v>
      </c>
      <c r="C36" s="6" t="s">
        <v>111</v>
      </c>
      <c r="D36" s="8" t="s">
        <v>111</v>
      </c>
      <c r="E36" s="9">
        <f t="shared" si="0"/>
        <v>16361177</v>
      </c>
      <c r="F36" s="8" t="s">
        <v>111</v>
      </c>
      <c r="G36" s="9">
        <f t="shared" ref="G36" si="553">G74</f>
        <v>12985</v>
      </c>
      <c r="H36" s="8" t="s">
        <v>111</v>
      </c>
      <c r="I36" s="9">
        <f t="shared" ref="I36" si="554">I74</f>
        <v>16348192</v>
      </c>
      <c r="J36" s="8" t="s">
        <v>111</v>
      </c>
      <c r="K36" s="9">
        <f t="shared" ref="K36" si="555">K74</f>
        <v>8172</v>
      </c>
      <c r="L36" s="8" t="s">
        <v>111</v>
      </c>
      <c r="M36" s="9" t="str">
        <f t="shared" ref="M36" si="556">M74</f>
        <v>..</v>
      </c>
      <c r="N36" s="8" t="s">
        <v>111</v>
      </c>
      <c r="O36" s="9">
        <f t="shared" ref="O36" si="557">O74</f>
        <v>13185</v>
      </c>
      <c r="P36" s="8" t="s">
        <v>111</v>
      </c>
      <c r="Q36" s="9">
        <f t="shared" ref="Q36" si="558">Q74</f>
        <v>46186</v>
      </c>
      <c r="R36" s="8" t="s">
        <v>111</v>
      </c>
      <c r="S36" s="9" t="str">
        <f t="shared" ref="S36" si="559">S74</f>
        <v>..</v>
      </c>
      <c r="T36" s="8" t="s">
        <v>111</v>
      </c>
      <c r="U36" s="9" t="str">
        <f t="shared" ref="U36" si="560">U74</f>
        <v>..</v>
      </c>
      <c r="V36" s="8" t="s">
        <v>111</v>
      </c>
      <c r="W36" s="9" t="str">
        <f t="shared" ref="W36" si="561">W74</f>
        <v>..</v>
      </c>
      <c r="X36" s="8" t="s">
        <v>111</v>
      </c>
      <c r="Y36" s="9">
        <f t="shared" ref="Y36" si="562">Y74</f>
        <v>102383</v>
      </c>
      <c r="Z36" s="8" t="s">
        <v>111</v>
      </c>
      <c r="AA36" s="9">
        <f t="shared" ref="AA36" si="563">AA74</f>
        <v>15</v>
      </c>
      <c r="AB36" s="8" t="s">
        <v>111</v>
      </c>
      <c r="AC36" s="9">
        <f t="shared" ref="AC36" si="564">AC74</f>
        <v>168102</v>
      </c>
      <c r="AD36" s="8" t="s">
        <v>111</v>
      </c>
      <c r="AE36" s="9">
        <f t="shared" ref="AE36" si="565">AE74</f>
        <v>3326</v>
      </c>
      <c r="AF36" s="8" t="s">
        <v>111</v>
      </c>
      <c r="AG36" s="9" t="str">
        <f t="shared" ref="AG36" si="566">AG74</f>
        <v>..</v>
      </c>
      <c r="AH36" s="8" t="s">
        <v>111</v>
      </c>
      <c r="AI36" s="9">
        <f t="shared" ref="AI36" si="567">AI74</f>
        <v>3648</v>
      </c>
      <c r="AJ36" s="8" t="s">
        <v>111</v>
      </c>
      <c r="AK36" s="9">
        <f t="shared" ref="AK36" si="568">AK74</f>
        <v>117687</v>
      </c>
      <c r="AL36" s="8" t="s">
        <v>111</v>
      </c>
      <c r="AM36" s="9" t="str">
        <f t="shared" ref="AM36" si="569">AM74</f>
        <v>..</v>
      </c>
      <c r="AN36" s="8" t="s">
        <v>111</v>
      </c>
      <c r="AO36" s="9" t="str">
        <f t="shared" ref="AO36" si="570">AO74</f>
        <v>..</v>
      </c>
      <c r="AP36" s="8" t="s">
        <v>111</v>
      </c>
      <c r="AQ36" s="9">
        <f t="shared" ref="AQ36" si="571">AQ74</f>
        <v>28294</v>
      </c>
      <c r="AR36" s="8" t="s">
        <v>111</v>
      </c>
      <c r="AS36" s="9">
        <f t="shared" ref="AS36" si="572">AS74</f>
        <v>15902</v>
      </c>
      <c r="AT36" s="8" t="s">
        <v>111</v>
      </c>
      <c r="AU36" s="9" t="str">
        <f t="shared" ref="AU36" si="573">AU74</f>
        <v>..</v>
      </c>
      <c r="AV36" s="8" t="s">
        <v>111</v>
      </c>
      <c r="AW36" s="9" t="str">
        <f t="shared" ref="AW36" si="574">AW74</f>
        <v>..</v>
      </c>
      <c r="AX36" s="8" t="s">
        <v>111</v>
      </c>
      <c r="AY36" s="9" t="str">
        <f t="shared" ref="AY36" si="575">AY74</f>
        <v>..</v>
      </c>
      <c r="AZ36" s="8" t="s">
        <v>111</v>
      </c>
      <c r="BA36" s="9">
        <f t="shared" ref="BA36" si="576">BA74</f>
        <v>15841294</v>
      </c>
    </row>
    <row r="37" spans="1:53" x14ac:dyDescent="0.2">
      <c r="A37" s="17"/>
      <c r="G37">
        <f>E12+G12</f>
        <v>994433327</v>
      </c>
      <c r="I37">
        <f>G12+I12</f>
        <v>978882560</v>
      </c>
    </row>
    <row r="39" spans="1:53" ht="23.25" x14ac:dyDescent="0.2">
      <c r="B39" s="4" t="s">
        <v>209</v>
      </c>
    </row>
    <row r="40" spans="1:53" ht="12.95" customHeight="1" x14ac:dyDescent="0.2">
      <c r="B40" s="207" t="s">
        <v>98</v>
      </c>
      <c r="C40" s="209"/>
      <c r="D40" s="210" t="s">
        <v>35</v>
      </c>
      <c r="E40" s="211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1"/>
      <c r="AD40" s="211"/>
      <c r="AE40" s="211"/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2"/>
    </row>
    <row r="41" spans="1:53" ht="12.95" customHeight="1" x14ac:dyDescent="0.2">
      <c r="B41" s="207" t="s">
        <v>105</v>
      </c>
      <c r="C41" s="209"/>
      <c r="D41" s="210" t="s">
        <v>106</v>
      </c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1"/>
      <c r="AD41" s="211"/>
      <c r="AE41" s="211"/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2"/>
    </row>
    <row r="42" spans="1:53" ht="12.95" customHeight="1" x14ac:dyDescent="0.2">
      <c r="B42" s="207" t="s">
        <v>102</v>
      </c>
      <c r="C42" s="209"/>
      <c r="D42" s="210" t="s">
        <v>100</v>
      </c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C42" s="211"/>
      <c r="AD42" s="211"/>
      <c r="AE42" s="211"/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2"/>
    </row>
    <row r="43" spans="1:53" ht="12.95" customHeight="1" x14ac:dyDescent="0.2">
      <c r="B43" s="207" t="s">
        <v>110</v>
      </c>
      <c r="C43" s="209"/>
      <c r="D43" s="210" t="s">
        <v>115</v>
      </c>
      <c r="E43" s="211"/>
      <c r="F43" s="211"/>
      <c r="G43" s="211"/>
      <c r="H43" s="211"/>
      <c r="I43" s="211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1"/>
      <c r="AD43" s="211"/>
      <c r="AE43" s="211"/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2"/>
    </row>
    <row r="44" spans="1:53" ht="12.95" customHeight="1" x14ac:dyDescent="0.2">
      <c r="B44" s="207" t="s">
        <v>99</v>
      </c>
      <c r="C44" s="209"/>
      <c r="D44" s="210" t="s">
        <v>100</v>
      </c>
      <c r="E44" s="211"/>
      <c r="F44" s="211"/>
      <c r="G44" s="211"/>
      <c r="H44" s="211"/>
      <c r="I44" s="211"/>
      <c r="J44" s="211"/>
      <c r="K44" s="211"/>
      <c r="L44" s="211"/>
      <c r="M44" s="211"/>
      <c r="N44" s="211"/>
      <c r="O44" s="211"/>
      <c r="P44" s="211"/>
      <c r="Q44" s="211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C44" s="211"/>
      <c r="AD44" s="211"/>
      <c r="AE44" s="211"/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2"/>
    </row>
    <row r="45" spans="1:53" ht="12.95" customHeight="1" x14ac:dyDescent="0.2">
      <c r="B45" s="201" t="s">
        <v>184</v>
      </c>
      <c r="C45" s="203"/>
      <c r="D45" s="204">
        <v>2019</v>
      </c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6"/>
    </row>
    <row r="46" spans="1:53" ht="12.95" customHeight="1" x14ac:dyDescent="0.2">
      <c r="B46" s="249" t="s">
        <v>122</v>
      </c>
      <c r="C46" s="251"/>
      <c r="D46" s="258" t="s">
        <v>121</v>
      </c>
      <c r="E46" s="259"/>
      <c r="F46" s="204" t="s">
        <v>121</v>
      </c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6"/>
    </row>
    <row r="47" spans="1:53" ht="12.95" customHeight="1" x14ac:dyDescent="0.2">
      <c r="B47" s="252"/>
      <c r="C47" s="254"/>
      <c r="D47" s="260"/>
      <c r="E47" s="261"/>
      <c r="F47" s="258" t="s">
        <v>146</v>
      </c>
      <c r="G47" s="259"/>
      <c r="H47" s="258" t="s">
        <v>35</v>
      </c>
      <c r="I47" s="259"/>
      <c r="J47" s="204" t="s">
        <v>35</v>
      </c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6"/>
    </row>
    <row r="48" spans="1:53" ht="12.95" customHeight="1" x14ac:dyDescent="0.2">
      <c r="B48" s="255"/>
      <c r="C48" s="257"/>
      <c r="D48" s="262"/>
      <c r="E48" s="263"/>
      <c r="F48" s="262"/>
      <c r="G48" s="263"/>
      <c r="H48" s="262"/>
      <c r="I48" s="263"/>
      <c r="J48" s="204" t="s">
        <v>17</v>
      </c>
      <c r="K48" s="206"/>
      <c r="L48" s="204" t="s">
        <v>147</v>
      </c>
      <c r="M48" s="206"/>
      <c r="N48" s="204" t="s">
        <v>21</v>
      </c>
      <c r="O48" s="206"/>
      <c r="P48" s="204" t="s">
        <v>19</v>
      </c>
      <c r="Q48" s="206"/>
      <c r="R48" s="204" t="s">
        <v>148</v>
      </c>
      <c r="S48" s="206"/>
      <c r="T48" s="204" t="s">
        <v>149</v>
      </c>
      <c r="U48" s="206"/>
      <c r="V48" s="204" t="s">
        <v>150</v>
      </c>
      <c r="W48" s="206"/>
      <c r="X48" s="204" t="s">
        <v>20</v>
      </c>
      <c r="Y48" s="206"/>
      <c r="Z48" s="204" t="s">
        <v>38</v>
      </c>
      <c r="AA48" s="206"/>
      <c r="AB48" s="204" t="s">
        <v>39</v>
      </c>
      <c r="AC48" s="206"/>
      <c r="AD48" s="204" t="s">
        <v>22</v>
      </c>
      <c r="AE48" s="206"/>
      <c r="AF48" s="204" t="s">
        <v>23</v>
      </c>
      <c r="AG48" s="206"/>
      <c r="AH48" s="204" t="s">
        <v>24</v>
      </c>
      <c r="AI48" s="206"/>
      <c r="AJ48" s="204" t="s">
        <v>25</v>
      </c>
      <c r="AK48" s="206"/>
      <c r="AL48" s="204" t="s">
        <v>26</v>
      </c>
      <c r="AM48" s="206"/>
      <c r="AN48" s="204" t="s">
        <v>27</v>
      </c>
      <c r="AO48" s="206"/>
      <c r="AP48" s="204" t="s">
        <v>28</v>
      </c>
      <c r="AQ48" s="206"/>
      <c r="AR48" s="204" t="s">
        <v>29</v>
      </c>
      <c r="AS48" s="206"/>
      <c r="AT48" s="204" t="s">
        <v>30</v>
      </c>
      <c r="AU48" s="206"/>
      <c r="AV48" s="204" t="s">
        <v>31</v>
      </c>
      <c r="AW48" s="206"/>
      <c r="AX48" s="204" t="s">
        <v>32</v>
      </c>
      <c r="AY48" s="206"/>
      <c r="AZ48" s="204" t="s">
        <v>33</v>
      </c>
      <c r="BA48" s="206"/>
    </row>
    <row r="49" spans="2:53" ht="13.5" x14ac:dyDescent="0.25">
      <c r="B49" s="5" t="s">
        <v>120</v>
      </c>
      <c r="C49" s="6" t="s">
        <v>111</v>
      </c>
      <c r="D49" s="199" t="s">
        <v>111</v>
      </c>
      <c r="E49" s="200"/>
      <c r="F49" s="199" t="s">
        <v>111</v>
      </c>
      <c r="G49" s="200"/>
      <c r="H49" s="199" t="s">
        <v>111</v>
      </c>
      <c r="I49" s="200"/>
      <c r="J49" s="199" t="s">
        <v>111</v>
      </c>
      <c r="K49" s="200"/>
      <c r="L49" s="199" t="s">
        <v>111</v>
      </c>
      <c r="M49" s="200"/>
      <c r="N49" s="199" t="s">
        <v>111</v>
      </c>
      <c r="O49" s="200"/>
      <c r="P49" s="199" t="s">
        <v>111</v>
      </c>
      <c r="Q49" s="200"/>
      <c r="R49" s="199" t="s">
        <v>111</v>
      </c>
      <c r="S49" s="200"/>
      <c r="T49" s="199" t="s">
        <v>111</v>
      </c>
      <c r="U49" s="200"/>
      <c r="V49" s="199" t="s">
        <v>111</v>
      </c>
      <c r="W49" s="200"/>
      <c r="X49" s="199" t="s">
        <v>111</v>
      </c>
      <c r="Y49" s="200"/>
      <c r="Z49" s="199" t="s">
        <v>111</v>
      </c>
      <c r="AA49" s="200"/>
      <c r="AB49" s="199" t="s">
        <v>111</v>
      </c>
      <c r="AC49" s="200"/>
      <c r="AD49" s="199" t="s">
        <v>111</v>
      </c>
      <c r="AE49" s="200"/>
      <c r="AF49" s="199" t="s">
        <v>111</v>
      </c>
      <c r="AG49" s="200"/>
      <c r="AH49" s="199" t="s">
        <v>111</v>
      </c>
      <c r="AI49" s="200"/>
      <c r="AJ49" s="199" t="s">
        <v>111</v>
      </c>
      <c r="AK49" s="200"/>
      <c r="AL49" s="199" t="s">
        <v>111</v>
      </c>
      <c r="AM49" s="200"/>
      <c r="AN49" s="199" t="s">
        <v>111</v>
      </c>
      <c r="AO49" s="200"/>
      <c r="AP49" s="199" t="s">
        <v>111</v>
      </c>
      <c r="AQ49" s="200"/>
      <c r="AR49" s="199" t="s">
        <v>111</v>
      </c>
      <c r="AS49" s="200"/>
      <c r="AT49" s="199" t="s">
        <v>111</v>
      </c>
      <c r="AU49" s="200"/>
      <c r="AV49" s="199" t="s">
        <v>111</v>
      </c>
      <c r="AW49" s="200"/>
      <c r="AX49" s="199" t="s">
        <v>111</v>
      </c>
      <c r="AY49" s="200"/>
      <c r="AZ49" s="199" t="s">
        <v>111</v>
      </c>
      <c r="BA49" s="200"/>
    </row>
    <row r="50" spans="2:53" ht="15.75" x14ac:dyDescent="0.25">
      <c r="B50" s="7" t="s">
        <v>121</v>
      </c>
      <c r="C50" s="6" t="s">
        <v>111</v>
      </c>
      <c r="D50" s="8" t="s">
        <v>111</v>
      </c>
      <c r="E50" s="23">
        <v>978882560</v>
      </c>
      <c r="F50" s="8" t="s">
        <v>111</v>
      </c>
      <c r="G50" s="23">
        <v>15550767</v>
      </c>
      <c r="H50" s="8" t="s">
        <v>111</v>
      </c>
      <c r="I50" s="23">
        <v>963331793</v>
      </c>
      <c r="J50" s="8" t="s">
        <v>111</v>
      </c>
      <c r="K50" s="23">
        <v>93617036</v>
      </c>
      <c r="L50" s="8" t="s">
        <v>111</v>
      </c>
      <c r="M50" s="23">
        <v>1415194</v>
      </c>
      <c r="N50" s="8" t="s">
        <v>111</v>
      </c>
      <c r="O50" s="23">
        <v>33582600</v>
      </c>
      <c r="P50" s="8" t="s">
        <v>111</v>
      </c>
      <c r="Q50" s="23">
        <v>206755305</v>
      </c>
      <c r="R50" s="8" t="s">
        <v>111</v>
      </c>
      <c r="S50" s="23">
        <v>35588771</v>
      </c>
      <c r="T50" s="8" t="s">
        <v>111</v>
      </c>
      <c r="U50" s="23">
        <v>19451541</v>
      </c>
      <c r="V50" s="8" t="s">
        <v>111</v>
      </c>
      <c r="W50" s="23">
        <v>16137230</v>
      </c>
      <c r="X50" s="8" t="s">
        <v>111</v>
      </c>
      <c r="Y50" s="23">
        <v>148816969</v>
      </c>
      <c r="Z50" s="8" t="s">
        <v>111</v>
      </c>
      <c r="AA50" s="23">
        <v>24992820</v>
      </c>
      <c r="AB50" s="8" t="s">
        <v>111</v>
      </c>
      <c r="AC50" s="23">
        <v>116157892</v>
      </c>
      <c r="AD50" s="8" t="s">
        <v>111</v>
      </c>
      <c r="AE50" s="23">
        <v>66221783</v>
      </c>
      <c r="AF50" s="8" t="s">
        <v>111</v>
      </c>
      <c r="AG50" s="23">
        <v>14958398</v>
      </c>
      <c r="AH50" s="8" t="s">
        <v>111</v>
      </c>
      <c r="AI50" s="23">
        <v>20716820</v>
      </c>
      <c r="AJ50" s="8" t="s">
        <v>111</v>
      </c>
      <c r="AK50" s="23">
        <v>49153897</v>
      </c>
      <c r="AL50" s="8" t="s">
        <v>111</v>
      </c>
      <c r="AM50" s="23">
        <v>16311976</v>
      </c>
      <c r="AN50" s="8" t="s">
        <v>111</v>
      </c>
      <c r="AO50" s="23">
        <v>3815596</v>
      </c>
      <c r="AP50" s="8" t="s">
        <v>111</v>
      </c>
      <c r="AQ50" s="23">
        <v>40779619</v>
      </c>
      <c r="AR50" s="8" t="s">
        <v>111</v>
      </c>
      <c r="AS50" s="23">
        <v>28679814</v>
      </c>
      <c r="AT50" s="8" t="s">
        <v>111</v>
      </c>
      <c r="AU50" s="23">
        <v>6552522</v>
      </c>
      <c r="AV50" s="8" t="s">
        <v>111</v>
      </c>
      <c r="AW50" s="23">
        <v>10088232</v>
      </c>
      <c r="AX50" s="8" t="s">
        <v>111</v>
      </c>
      <c r="AY50" s="23">
        <v>28356963</v>
      </c>
      <c r="AZ50" s="8" t="s">
        <v>111</v>
      </c>
      <c r="BA50" s="23">
        <v>16769586</v>
      </c>
    </row>
    <row r="51" spans="2:53" ht="15.75" x14ac:dyDescent="0.25">
      <c r="B51" s="7" t="s">
        <v>151</v>
      </c>
      <c r="C51" s="6" t="s">
        <v>111</v>
      </c>
      <c r="D51" s="10" t="s">
        <v>111</v>
      </c>
      <c r="E51" s="24">
        <v>11877754</v>
      </c>
      <c r="F51" s="10" t="s">
        <v>111</v>
      </c>
      <c r="G51" s="24">
        <v>2259847</v>
      </c>
      <c r="H51" s="10" t="s">
        <v>111</v>
      </c>
      <c r="I51" s="24">
        <v>9617907</v>
      </c>
      <c r="J51" s="10" t="s">
        <v>111</v>
      </c>
      <c r="K51" s="24">
        <v>1673276</v>
      </c>
      <c r="L51" s="10" t="s">
        <v>111</v>
      </c>
      <c r="M51" s="24">
        <v>40788</v>
      </c>
      <c r="N51" s="10" t="s">
        <v>111</v>
      </c>
      <c r="O51" s="24">
        <v>459630</v>
      </c>
      <c r="P51" s="10" t="s">
        <v>111</v>
      </c>
      <c r="Q51" s="24">
        <v>2503486</v>
      </c>
      <c r="R51" s="10" t="s">
        <v>111</v>
      </c>
      <c r="S51" s="24">
        <v>1382605</v>
      </c>
      <c r="T51" s="10" t="s">
        <v>111</v>
      </c>
      <c r="U51" s="24">
        <v>988096</v>
      </c>
      <c r="V51" s="10" t="s">
        <v>111</v>
      </c>
      <c r="W51" s="24">
        <v>394509</v>
      </c>
      <c r="X51" s="10" t="s">
        <v>111</v>
      </c>
      <c r="Y51" s="24">
        <v>1181517</v>
      </c>
      <c r="Z51" s="10" t="s">
        <v>111</v>
      </c>
      <c r="AA51" s="24">
        <v>414337</v>
      </c>
      <c r="AB51" s="10" t="s">
        <v>111</v>
      </c>
      <c r="AC51" s="24">
        <v>746362</v>
      </c>
      <c r="AD51" s="10" t="s">
        <v>111</v>
      </c>
      <c r="AE51" s="24">
        <v>197655</v>
      </c>
      <c r="AF51" s="10" t="s">
        <v>111</v>
      </c>
      <c r="AG51" s="24">
        <v>49938</v>
      </c>
      <c r="AH51" s="10" t="s">
        <v>111</v>
      </c>
      <c r="AI51" s="24">
        <v>85888</v>
      </c>
      <c r="AJ51" s="10" t="s">
        <v>111</v>
      </c>
      <c r="AK51" s="24">
        <v>147319</v>
      </c>
      <c r="AL51" s="10" t="s">
        <v>111</v>
      </c>
      <c r="AM51" s="24">
        <v>74506</v>
      </c>
      <c r="AN51" s="10" t="s">
        <v>111</v>
      </c>
      <c r="AO51" s="24" t="s">
        <v>95</v>
      </c>
      <c r="AP51" s="10" t="s">
        <v>111</v>
      </c>
      <c r="AQ51" s="24">
        <v>352744</v>
      </c>
      <c r="AR51" s="10" t="s">
        <v>111</v>
      </c>
      <c r="AS51" s="24">
        <v>137851</v>
      </c>
      <c r="AT51" s="10" t="s">
        <v>111</v>
      </c>
      <c r="AU51" s="24" t="s">
        <v>95</v>
      </c>
      <c r="AV51" s="10" t="s">
        <v>111</v>
      </c>
      <c r="AW51" s="24">
        <v>3220</v>
      </c>
      <c r="AX51" s="10" t="s">
        <v>111</v>
      </c>
      <c r="AY51" s="24">
        <v>134653</v>
      </c>
      <c r="AZ51" s="10" t="s">
        <v>111</v>
      </c>
      <c r="BA51" s="24">
        <v>32133</v>
      </c>
    </row>
    <row r="52" spans="2:53" ht="15.75" x14ac:dyDescent="0.25">
      <c r="B52" s="7" t="s">
        <v>152</v>
      </c>
      <c r="C52" s="6" t="s">
        <v>111</v>
      </c>
      <c r="D52" s="8" t="s">
        <v>111</v>
      </c>
      <c r="E52" s="23">
        <v>967004806</v>
      </c>
      <c r="F52" s="8" t="s">
        <v>111</v>
      </c>
      <c r="G52" s="23">
        <v>13290920</v>
      </c>
      <c r="H52" s="8" t="s">
        <v>111</v>
      </c>
      <c r="I52" s="23">
        <v>953713886</v>
      </c>
      <c r="J52" s="8" t="s">
        <v>111</v>
      </c>
      <c r="K52" s="23">
        <v>91943760</v>
      </c>
      <c r="L52" s="8" t="s">
        <v>111</v>
      </c>
      <c r="M52" s="23">
        <v>1374406</v>
      </c>
      <c r="N52" s="8" t="s">
        <v>111</v>
      </c>
      <c r="O52" s="23">
        <v>33122971</v>
      </c>
      <c r="P52" s="8" t="s">
        <v>111</v>
      </c>
      <c r="Q52" s="23">
        <v>204251818</v>
      </c>
      <c r="R52" s="8" t="s">
        <v>111</v>
      </c>
      <c r="S52" s="23">
        <v>34206166</v>
      </c>
      <c r="T52" s="8" t="s">
        <v>111</v>
      </c>
      <c r="U52" s="23">
        <v>18463446</v>
      </c>
      <c r="V52" s="8" t="s">
        <v>111</v>
      </c>
      <c r="W52" s="23">
        <v>15742721</v>
      </c>
      <c r="X52" s="8" t="s">
        <v>111</v>
      </c>
      <c r="Y52" s="23">
        <v>147635452</v>
      </c>
      <c r="Z52" s="8" t="s">
        <v>111</v>
      </c>
      <c r="AA52" s="23">
        <v>24578483</v>
      </c>
      <c r="AB52" s="8" t="s">
        <v>111</v>
      </c>
      <c r="AC52" s="23">
        <v>115411530</v>
      </c>
      <c r="AD52" s="8" t="s">
        <v>111</v>
      </c>
      <c r="AE52" s="23">
        <v>66024128</v>
      </c>
      <c r="AF52" s="8" t="s">
        <v>111</v>
      </c>
      <c r="AG52" s="23">
        <v>14908460</v>
      </c>
      <c r="AH52" s="8" t="s">
        <v>111</v>
      </c>
      <c r="AI52" s="23">
        <v>20630933</v>
      </c>
      <c r="AJ52" s="8" t="s">
        <v>111</v>
      </c>
      <c r="AK52" s="23">
        <v>49006579</v>
      </c>
      <c r="AL52" s="8" t="s">
        <v>111</v>
      </c>
      <c r="AM52" s="23">
        <v>16237470</v>
      </c>
      <c r="AN52" s="8" t="s">
        <v>111</v>
      </c>
      <c r="AO52" s="23">
        <v>3815596</v>
      </c>
      <c r="AP52" s="8" t="s">
        <v>111</v>
      </c>
      <c r="AQ52" s="23">
        <v>40426875</v>
      </c>
      <c r="AR52" s="8" t="s">
        <v>111</v>
      </c>
      <c r="AS52" s="23">
        <v>28541962</v>
      </c>
      <c r="AT52" s="8" t="s">
        <v>111</v>
      </c>
      <c r="AU52" s="23">
        <v>6552522</v>
      </c>
      <c r="AV52" s="8" t="s">
        <v>111</v>
      </c>
      <c r="AW52" s="23">
        <v>10085012</v>
      </c>
      <c r="AX52" s="8" t="s">
        <v>111</v>
      </c>
      <c r="AY52" s="23">
        <v>28222309</v>
      </c>
      <c r="AZ52" s="8" t="s">
        <v>111</v>
      </c>
      <c r="BA52" s="23">
        <v>16737453</v>
      </c>
    </row>
    <row r="53" spans="2:53" ht="15.75" x14ac:dyDescent="0.25">
      <c r="B53" s="7" t="s">
        <v>153</v>
      </c>
      <c r="C53" s="6" t="s">
        <v>111</v>
      </c>
      <c r="D53" s="10" t="s">
        <v>111</v>
      </c>
      <c r="E53" s="24">
        <v>94759210</v>
      </c>
      <c r="F53" s="10" t="s">
        <v>111</v>
      </c>
      <c r="G53" s="24">
        <v>2587373</v>
      </c>
      <c r="H53" s="10" t="s">
        <v>111</v>
      </c>
      <c r="I53" s="24">
        <v>92171837</v>
      </c>
      <c r="J53" s="10" t="s">
        <v>111</v>
      </c>
      <c r="K53" s="24">
        <v>59402868</v>
      </c>
      <c r="L53" s="10" t="s">
        <v>111</v>
      </c>
      <c r="M53" s="24">
        <v>551201</v>
      </c>
      <c r="N53" s="10" t="s">
        <v>111</v>
      </c>
      <c r="O53" s="24">
        <v>5944494</v>
      </c>
      <c r="P53" s="10" t="s">
        <v>111</v>
      </c>
      <c r="Q53" s="24">
        <v>15458215</v>
      </c>
      <c r="R53" s="10" t="s">
        <v>111</v>
      </c>
      <c r="S53" s="24">
        <v>293883</v>
      </c>
      <c r="T53" s="10" t="s">
        <v>111</v>
      </c>
      <c r="U53" s="24">
        <v>105232</v>
      </c>
      <c r="V53" s="10" t="s">
        <v>111</v>
      </c>
      <c r="W53" s="24">
        <v>188651</v>
      </c>
      <c r="X53" s="10" t="s">
        <v>111</v>
      </c>
      <c r="Y53" s="24">
        <v>2832841</v>
      </c>
      <c r="Z53" s="10" t="s">
        <v>111</v>
      </c>
      <c r="AA53" s="24">
        <v>284703</v>
      </c>
      <c r="AB53" s="10" t="s">
        <v>111</v>
      </c>
      <c r="AC53" s="24">
        <v>3150760</v>
      </c>
      <c r="AD53" s="10" t="s">
        <v>111</v>
      </c>
      <c r="AE53" s="24">
        <v>1602540</v>
      </c>
      <c r="AF53" s="10" t="s">
        <v>111</v>
      </c>
      <c r="AG53" s="24">
        <v>339761</v>
      </c>
      <c r="AH53" s="10" t="s">
        <v>111</v>
      </c>
      <c r="AI53" s="24">
        <v>300849</v>
      </c>
      <c r="AJ53" s="10" t="s">
        <v>111</v>
      </c>
      <c r="AK53" s="24">
        <v>770976</v>
      </c>
      <c r="AL53" s="10" t="s">
        <v>111</v>
      </c>
      <c r="AM53" s="24">
        <v>189721</v>
      </c>
      <c r="AN53" s="10" t="s">
        <v>111</v>
      </c>
      <c r="AO53" s="24">
        <v>12776</v>
      </c>
      <c r="AP53" s="10" t="s">
        <v>111</v>
      </c>
      <c r="AQ53" s="24">
        <v>566864</v>
      </c>
      <c r="AR53" s="10" t="s">
        <v>111</v>
      </c>
      <c r="AS53" s="24">
        <v>189470</v>
      </c>
      <c r="AT53" s="10" t="s">
        <v>111</v>
      </c>
      <c r="AU53" s="24">
        <v>53550</v>
      </c>
      <c r="AV53" s="10" t="s">
        <v>111</v>
      </c>
      <c r="AW53" s="24">
        <v>57979</v>
      </c>
      <c r="AX53" s="10" t="s">
        <v>111</v>
      </c>
      <c r="AY53" s="24">
        <v>70963</v>
      </c>
      <c r="AZ53" s="10" t="s">
        <v>111</v>
      </c>
      <c r="BA53" s="24">
        <v>97423</v>
      </c>
    </row>
    <row r="54" spans="2:53" ht="21" x14ac:dyDescent="0.25">
      <c r="B54" s="7" t="s">
        <v>154</v>
      </c>
      <c r="C54" s="6" t="s">
        <v>111</v>
      </c>
      <c r="D54" s="8" t="s">
        <v>111</v>
      </c>
      <c r="E54" s="23">
        <v>1233621</v>
      </c>
      <c r="F54" s="8" t="s">
        <v>111</v>
      </c>
      <c r="G54" s="23">
        <v>116553</v>
      </c>
      <c r="H54" s="8" t="s">
        <v>111</v>
      </c>
      <c r="I54" s="23">
        <v>1117068</v>
      </c>
      <c r="J54" s="8" t="s">
        <v>111</v>
      </c>
      <c r="K54" s="23">
        <v>461379</v>
      </c>
      <c r="L54" s="8" t="s">
        <v>111</v>
      </c>
      <c r="M54" s="23">
        <v>413769</v>
      </c>
      <c r="N54" s="8" t="s">
        <v>111</v>
      </c>
      <c r="O54" s="23" t="s">
        <v>95</v>
      </c>
      <c r="P54" s="8" t="s">
        <v>111</v>
      </c>
      <c r="Q54" s="23">
        <v>179789</v>
      </c>
      <c r="R54" s="8" t="s">
        <v>111</v>
      </c>
      <c r="S54" s="23">
        <v>11733</v>
      </c>
      <c r="T54" s="8" t="s">
        <v>111</v>
      </c>
      <c r="U54" s="23" t="s">
        <v>95</v>
      </c>
      <c r="V54" s="8" t="s">
        <v>111</v>
      </c>
      <c r="W54" s="23">
        <v>11733</v>
      </c>
      <c r="X54" s="8" t="s">
        <v>111</v>
      </c>
      <c r="Y54" s="23">
        <v>12533</v>
      </c>
      <c r="Z54" s="8" t="s">
        <v>111</v>
      </c>
      <c r="AA54" s="23" t="s">
        <v>95</v>
      </c>
      <c r="AB54" s="8" t="s">
        <v>111</v>
      </c>
      <c r="AC54" s="23">
        <v>12465</v>
      </c>
      <c r="AD54" s="8" t="s">
        <v>111</v>
      </c>
      <c r="AE54" s="23">
        <v>7143</v>
      </c>
      <c r="AF54" s="8" t="s">
        <v>111</v>
      </c>
      <c r="AG54" s="23" t="s">
        <v>95</v>
      </c>
      <c r="AH54" s="8" t="s">
        <v>111</v>
      </c>
      <c r="AI54" s="23" t="s">
        <v>95</v>
      </c>
      <c r="AJ54" s="8" t="s">
        <v>111</v>
      </c>
      <c r="AK54" s="23">
        <v>16120</v>
      </c>
      <c r="AL54" s="8" t="s">
        <v>111</v>
      </c>
      <c r="AM54" s="23" t="s">
        <v>95</v>
      </c>
      <c r="AN54" s="8" t="s">
        <v>111</v>
      </c>
      <c r="AO54" s="23" t="s">
        <v>95</v>
      </c>
      <c r="AP54" s="8" t="s">
        <v>111</v>
      </c>
      <c r="AQ54" s="23" t="s">
        <v>95</v>
      </c>
      <c r="AR54" s="8" t="s">
        <v>111</v>
      </c>
      <c r="AS54" s="23" t="s">
        <v>95</v>
      </c>
      <c r="AT54" s="8" t="s">
        <v>111</v>
      </c>
      <c r="AU54" s="23" t="s">
        <v>95</v>
      </c>
      <c r="AV54" s="8" t="s">
        <v>111</v>
      </c>
      <c r="AW54" s="23">
        <v>2137</v>
      </c>
      <c r="AX54" s="8" t="s">
        <v>111</v>
      </c>
      <c r="AY54" s="23" t="s">
        <v>95</v>
      </c>
      <c r="AZ54" s="8" t="s">
        <v>111</v>
      </c>
      <c r="BA54" s="23" t="s">
        <v>95</v>
      </c>
    </row>
    <row r="55" spans="2:53" ht="15.75" x14ac:dyDescent="0.25">
      <c r="B55" s="7" t="s">
        <v>155</v>
      </c>
      <c r="C55" s="6" t="s">
        <v>111</v>
      </c>
      <c r="D55" s="10" t="s">
        <v>111</v>
      </c>
      <c r="E55" s="24">
        <v>32436928</v>
      </c>
      <c r="F55" s="10" t="s">
        <v>111</v>
      </c>
      <c r="G55" s="24">
        <v>468262</v>
      </c>
      <c r="H55" s="10" t="s">
        <v>111</v>
      </c>
      <c r="I55" s="24">
        <v>31968666</v>
      </c>
      <c r="J55" s="10" t="s">
        <v>111</v>
      </c>
      <c r="K55" s="24">
        <v>6534324</v>
      </c>
      <c r="L55" s="10" t="s">
        <v>111</v>
      </c>
      <c r="M55" s="24">
        <v>122897</v>
      </c>
      <c r="N55" s="10" t="s">
        <v>111</v>
      </c>
      <c r="O55" s="24">
        <v>12466067</v>
      </c>
      <c r="P55" s="10" t="s">
        <v>111</v>
      </c>
      <c r="Q55" s="24">
        <v>6063009</v>
      </c>
      <c r="R55" s="10" t="s">
        <v>111</v>
      </c>
      <c r="S55" s="24">
        <v>86657</v>
      </c>
      <c r="T55" s="10" t="s">
        <v>111</v>
      </c>
      <c r="U55" s="24">
        <v>6913</v>
      </c>
      <c r="V55" s="10" t="s">
        <v>111</v>
      </c>
      <c r="W55" s="24">
        <v>79744</v>
      </c>
      <c r="X55" s="10" t="s">
        <v>111</v>
      </c>
      <c r="Y55" s="24">
        <v>1170144</v>
      </c>
      <c r="Z55" s="10" t="s">
        <v>111</v>
      </c>
      <c r="AA55" s="24">
        <v>84029</v>
      </c>
      <c r="AB55" s="10" t="s">
        <v>111</v>
      </c>
      <c r="AC55" s="24">
        <v>2736596</v>
      </c>
      <c r="AD55" s="10" t="s">
        <v>111</v>
      </c>
      <c r="AE55" s="24">
        <v>2102115</v>
      </c>
      <c r="AF55" s="10" t="s">
        <v>111</v>
      </c>
      <c r="AG55" s="24">
        <v>91559</v>
      </c>
      <c r="AH55" s="10" t="s">
        <v>111</v>
      </c>
      <c r="AI55" s="24">
        <v>66554</v>
      </c>
      <c r="AJ55" s="10" t="s">
        <v>111</v>
      </c>
      <c r="AK55" s="24">
        <v>312904</v>
      </c>
      <c r="AL55" s="10" t="s">
        <v>111</v>
      </c>
      <c r="AM55" s="24">
        <v>26461</v>
      </c>
      <c r="AN55" s="10" t="s">
        <v>111</v>
      </c>
      <c r="AO55" s="24" t="s">
        <v>95</v>
      </c>
      <c r="AP55" s="10" t="s">
        <v>111</v>
      </c>
      <c r="AQ55" s="24">
        <v>17093</v>
      </c>
      <c r="AR55" s="10" t="s">
        <v>111</v>
      </c>
      <c r="AS55" s="24">
        <v>4265</v>
      </c>
      <c r="AT55" s="10" t="s">
        <v>111</v>
      </c>
      <c r="AU55" s="24" t="s">
        <v>95</v>
      </c>
      <c r="AV55" s="10" t="s">
        <v>111</v>
      </c>
      <c r="AW55" s="24">
        <v>11081</v>
      </c>
      <c r="AX55" s="10" t="s">
        <v>111</v>
      </c>
      <c r="AY55" s="24">
        <v>63645</v>
      </c>
      <c r="AZ55" s="10" t="s">
        <v>111</v>
      </c>
      <c r="BA55" s="24">
        <v>9265</v>
      </c>
    </row>
    <row r="56" spans="2:53" ht="15.75" x14ac:dyDescent="0.25">
      <c r="B56" s="7" t="s">
        <v>156</v>
      </c>
      <c r="C56" s="6" t="s">
        <v>111</v>
      </c>
      <c r="D56" s="8" t="s">
        <v>111</v>
      </c>
      <c r="E56" s="23">
        <v>207863488</v>
      </c>
      <c r="F56" s="8" t="s">
        <v>111</v>
      </c>
      <c r="G56" s="23">
        <v>3692700</v>
      </c>
      <c r="H56" s="8" t="s">
        <v>111</v>
      </c>
      <c r="I56" s="23">
        <v>204170788</v>
      </c>
      <c r="J56" s="8" t="s">
        <v>111</v>
      </c>
      <c r="K56" s="23">
        <v>14469610</v>
      </c>
      <c r="L56" s="8" t="s">
        <v>111</v>
      </c>
      <c r="M56" s="23">
        <v>201965</v>
      </c>
      <c r="N56" s="8" t="s">
        <v>111</v>
      </c>
      <c r="O56" s="23">
        <v>7113489</v>
      </c>
      <c r="P56" s="8" t="s">
        <v>111</v>
      </c>
      <c r="Q56" s="23">
        <v>134268438</v>
      </c>
      <c r="R56" s="8" t="s">
        <v>111</v>
      </c>
      <c r="S56" s="23">
        <v>2597259</v>
      </c>
      <c r="T56" s="8" t="s">
        <v>111</v>
      </c>
      <c r="U56" s="23">
        <v>704454</v>
      </c>
      <c r="V56" s="8" t="s">
        <v>111</v>
      </c>
      <c r="W56" s="23">
        <v>1892805</v>
      </c>
      <c r="X56" s="8" t="s">
        <v>111</v>
      </c>
      <c r="Y56" s="23">
        <v>15607417</v>
      </c>
      <c r="Z56" s="8" t="s">
        <v>111</v>
      </c>
      <c r="AA56" s="23">
        <v>1831621</v>
      </c>
      <c r="AB56" s="8" t="s">
        <v>111</v>
      </c>
      <c r="AC56" s="23">
        <v>16199186</v>
      </c>
      <c r="AD56" s="8" t="s">
        <v>111</v>
      </c>
      <c r="AE56" s="23">
        <v>4110872</v>
      </c>
      <c r="AF56" s="8" t="s">
        <v>111</v>
      </c>
      <c r="AG56" s="23">
        <v>603483</v>
      </c>
      <c r="AH56" s="8" t="s">
        <v>111</v>
      </c>
      <c r="AI56" s="23">
        <v>1513209</v>
      </c>
      <c r="AJ56" s="8" t="s">
        <v>111</v>
      </c>
      <c r="AK56" s="23">
        <v>1918112</v>
      </c>
      <c r="AL56" s="8" t="s">
        <v>111</v>
      </c>
      <c r="AM56" s="23">
        <v>942102</v>
      </c>
      <c r="AN56" s="8" t="s">
        <v>111</v>
      </c>
      <c r="AO56" s="23">
        <v>87547</v>
      </c>
      <c r="AP56" s="8" t="s">
        <v>111</v>
      </c>
      <c r="AQ56" s="23">
        <v>1370437</v>
      </c>
      <c r="AR56" s="8" t="s">
        <v>111</v>
      </c>
      <c r="AS56" s="23">
        <v>775658</v>
      </c>
      <c r="AT56" s="8" t="s">
        <v>111</v>
      </c>
      <c r="AU56" s="23">
        <v>94200</v>
      </c>
      <c r="AV56" s="8" t="s">
        <v>111</v>
      </c>
      <c r="AW56" s="23">
        <v>138996</v>
      </c>
      <c r="AX56" s="8" t="s">
        <v>111</v>
      </c>
      <c r="AY56" s="23">
        <v>208816</v>
      </c>
      <c r="AZ56" s="8" t="s">
        <v>111</v>
      </c>
      <c r="BA56" s="23">
        <v>118370</v>
      </c>
    </row>
    <row r="57" spans="2:53" ht="15.75" x14ac:dyDescent="0.25">
      <c r="B57" s="7" t="s">
        <v>157</v>
      </c>
      <c r="C57" s="6" t="s">
        <v>111</v>
      </c>
      <c r="D57" s="10" t="s">
        <v>111</v>
      </c>
      <c r="E57" s="24">
        <v>34052778</v>
      </c>
      <c r="F57" s="10" t="s">
        <v>111</v>
      </c>
      <c r="G57" s="24">
        <v>1661414</v>
      </c>
      <c r="H57" s="10" t="s">
        <v>111</v>
      </c>
      <c r="I57" s="24">
        <v>32391364</v>
      </c>
      <c r="J57" s="10" t="s">
        <v>111</v>
      </c>
      <c r="K57" s="24">
        <v>300270</v>
      </c>
      <c r="L57" s="10" t="s">
        <v>111</v>
      </c>
      <c r="M57" s="24">
        <v>201</v>
      </c>
      <c r="N57" s="10" t="s">
        <v>111</v>
      </c>
      <c r="O57" s="24">
        <v>254818</v>
      </c>
      <c r="P57" s="10" t="s">
        <v>111</v>
      </c>
      <c r="Q57" s="24">
        <v>2143184</v>
      </c>
      <c r="R57" s="10" t="s">
        <v>111</v>
      </c>
      <c r="S57" s="24">
        <v>24915407</v>
      </c>
      <c r="T57" s="10" t="s">
        <v>111</v>
      </c>
      <c r="U57" s="24">
        <v>15053823</v>
      </c>
      <c r="V57" s="10" t="s">
        <v>111</v>
      </c>
      <c r="W57" s="24">
        <v>9861584</v>
      </c>
      <c r="X57" s="10" t="s">
        <v>111</v>
      </c>
      <c r="Y57" s="24">
        <v>2973106</v>
      </c>
      <c r="Z57" s="10" t="s">
        <v>111</v>
      </c>
      <c r="AA57" s="24">
        <v>190005</v>
      </c>
      <c r="AB57" s="10" t="s">
        <v>111</v>
      </c>
      <c r="AC57" s="24">
        <v>1041168</v>
      </c>
      <c r="AD57" s="10" t="s">
        <v>111</v>
      </c>
      <c r="AE57" s="24">
        <v>154838</v>
      </c>
      <c r="AF57" s="10" t="s">
        <v>111</v>
      </c>
      <c r="AG57" s="24">
        <v>37418</v>
      </c>
      <c r="AH57" s="10" t="s">
        <v>111</v>
      </c>
      <c r="AI57" s="24">
        <v>91581</v>
      </c>
      <c r="AJ57" s="10" t="s">
        <v>111</v>
      </c>
      <c r="AK57" s="24">
        <v>120095</v>
      </c>
      <c r="AL57" s="10" t="s">
        <v>111</v>
      </c>
      <c r="AM57" s="24">
        <v>41843</v>
      </c>
      <c r="AN57" s="10" t="s">
        <v>111</v>
      </c>
      <c r="AO57" s="24" t="s">
        <v>95</v>
      </c>
      <c r="AP57" s="10" t="s">
        <v>111</v>
      </c>
      <c r="AQ57" s="24">
        <v>42248</v>
      </c>
      <c r="AR57" s="10" t="s">
        <v>111</v>
      </c>
      <c r="AS57" s="24">
        <v>30390</v>
      </c>
      <c r="AT57" s="10" t="s">
        <v>111</v>
      </c>
      <c r="AU57" s="24">
        <v>273</v>
      </c>
      <c r="AV57" s="10" t="s">
        <v>111</v>
      </c>
      <c r="AW57" s="24">
        <v>3042</v>
      </c>
      <c r="AX57" s="10" t="s">
        <v>111</v>
      </c>
      <c r="AY57" s="24">
        <v>41489</v>
      </c>
      <c r="AZ57" s="10" t="s">
        <v>111</v>
      </c>
      <c r="BA57" s="24">
        <v>9988</v>
      </c>
    </row>
    <row r="58" spans="2:53" ht="21" x14ac:dyDescent="0.25">
      <c r="B58" s="7" t="s">
        <v>158</v>
      </c>
      <c r="C58" s="6" t="s">
        <v>111</v>
      </c>
      <c r="D58" s="8" t="s">
        <v>111</v>
      </c>
      <c r="E58" s="23">
        <v>17401745</v>
      </c>
      <c r="F58" s="8" t="s">
        <v>111</v>
      </c>
      <c r="G58" s="23">
        <v>1139132</v>
      </c>
      <c r="H58" s="8" t="s">
        <v>111</v>
      </c>
      <c r="I58" s="23">
        <v>16262613</v>
      </c>
      <c r="J58" s="8" t="s">
        <v>111</v>
      </c>
      <c r="K58" s="23">
        <v>100801</v>
      </c>
      <c r="L58" s="8" t="s">
        <v>111</v>
      </c>
      <c r="M58" s="23">
        <v>201</v>
      </c>
      <c r="N58" s="8" t="s">
        <v>111</v>
      </c>
      <c r="O58" s="23">
        <v>92027</v>
      </c>
      <c r="P58" s="8" t="s">
        <v>111</v>
      </c>
      <c r="Q58" s="23">
        <v>399178</v>
      </c>
      <c r="R58" s="8" t="s">
        <v>111</v>
      </c>
      <c r="S58" s="23">
        <v>14436945</v>
      </c>
      <c r="T58" s="8" t="s">
        <v>111</v>
      </c>
      <c r="U58" s="23">
        <v>13954668</v>
      </c>
      <c r="V58" s="8" t="s">
        <v>111</v>
      </c>
      <c r="W58" s="23">
        <v>482277</v>
      </c>
      <c r="X58" s="8" t="s">
        <v>111</v>
      </c>
      <c r="Y58" s="23">
        <v>866167</v>
      </c>
      <c r="Z58" s="8" t="s">
        <v>111</v>
      </c>
      <c r="AA58" s="23">
        <v>32513</v>
      </c>
      <c r="AB58" s="8" t="s">
        <v>111</v>
      </c>
      <c r="AC58" s="23">
        <v>212476</v>
      </c>
      <c r="AD58" s="8" t="s">
        <v>111</v>
      </c>
      <c r="AE58" s="23">
        <v>22684</v>
      </c>
      <c r="AF58" s="8" t="s">
        <v>111</v>
      </c>
      <c r="AG58" s="23" t="s">
        <v>95</v>
      </c>
      <c r="AH58" s="8" t="s">
        <v>111</v>
      </c>
      <c r="AI58" s="23">
        <v>14620</v>
      </c>
      <c r="AJ58" s="8" t="s">
        <v>111</v>
      </c>
      <c r="AK58" s="23">
        <v>31956</v>
      </c>
      <c r="AL58" s="8" t="s">
        <v>111</v>
      </c>
      <c r="AM58" s="23">
        <v>16864</v>
      </c>
      <c r="AN58" s="8" t="s">
        <v>111</v>
      </c>
      <c r="AO58" s="23" t="s">
        <v>95</v>
      </c>
      <c r="AP58" s="8" t="s">
        <v>111</v>
      </c>
      <c r="AQ58" s="23" t="s">
        <v>95</v>
      </c>
      <c r="AR58" s="8" t="s">
        <v>111</v>
      </c>
      <c r="AS58" s="23">
        <v>24027</v>
      </c>
      <c r="AT58" s="8" t="s">
        <v>111</v>
      </c>
      <c r="AU58" s="23">
        <v>273</v>
      </c>
      <c r="AV58" s="8" t="s">
        <v>111</v>
      </c>
      <c r="AW58" s="23" t="s">
        <v>95</v>
      </c>
      <c r="AX58" s="8" t="s">
        <v>111</v>
      </c>
      <c r="AY58" s="23">
        <v>11880</v>
      </c>
      <c r="AZ58" s="8" t="s">
        <v>111</v>
      </c>
      <c r="BA58" s="23" t="s">
        <v>95</v>
      </c>
    </row>
    <row r="59" spans="2:53" ht="15.75" x14ac:dyDescent="0.25">
      <c r="B59" s="7" t="s">
        <v>159</v>
      </c>
      <c r="C59" s="6" t="s">
        <v>111</v>
      </c>
      <c r="D59" s="10" t="s">
        <v>111</v>
      </c>
      <c r="E59" s="24">
        <v>16651033</v>
      </c>
      <c r="F59" s="10" t="s">
        <v>111</v>
      </c>
      <c r="G59" s="24">
        <v>522282</v>
      </c>
      <c r="H59" s="10" t="s">
        <v>111</v>
      </c>
      <c r="I59" s="24">
        <v>16128751</v>
      </c>
      <c r="J59" s="10" t="s">
        <v>111</v>
      </c>
      <c r="K59" s="24">
        <v>199469</v>
      </c>
      <c r="L59" s="10" t="s">
        <v>111</v>
      </c>
      <c r="M59" s="24" t="s">
        <v>95</v>
      </c>
      <c r="N59" s="10" t="s">
        <v>111</v>
      </c>
      <c r="O59" s="24">
        <v>162791</v>
      </c>
      <c r="P59" s="10" t="s">
        <v>111</v>
      </c>
      <c r="Q59" s="24">
        <v>1744006</v>
      </c>
      <c r="R59" s="10" t="s">
        <v>111</v>
      </c>
      <c r="S59" s="24">
        <v>10478462</v>
      </c>
      <c r="T59" s="10" t="s">
        <v>111</v>
      </c>
      <c r="U59" s="24">
        <v>1099156</v>
      </c>
      <c r="V59" s="10" t="s">
        <v>111</v>
      </c>
      <c r="W59" s="24">
        <v>9379306</v>
      </c>
      <c r="X59" s="10" t="s">
        <v>111</v>
      </c>
      <c r="Y59" s="24">
        <v>2106938</v>
      </c>
      <c r="Z59" s="10" t="s">
        <v>111</v>
      </c>
      <c r="AA59" s="24">
        <v>157492</v>
      </c>
      <c r="AB59" s="10" t="s">
        <v>111</v>
      </c>
      <c r="AC59" s="24">
        <v>828692</v>
      </c>
      <c r="AD59" s="10" t="s">
        <v>111</v>
      </c>
      <c r="AE59" s="24">
        <v>132154</v>
      </c>
      <c r="AF59" s="10" t="s">
        <v>111</v>
      </c>
      <c r="AG59" s="24">
        <v>37418</v>
      </c>
      <c r="AH59" s="10" t="s">
        <v>111</v>
      </c>
      <c r="AI59" s="24">
        <v>76960</v>
      </c>
      <c r="AJ59" s="10" t="s">
        <v>111</v>
      </c>
      <c r="AK59" s="24">
        <v>88139</v>
      </c>
      <c r="AL59" s="10" t="s">
        <v>111</v>
      </c>
      <c r="AM59" s="24">
        <v>24978</v>
      </c>
      <c r="AN59" s="10" t="s">
        <v>111</v>
      </c>
      <c r="AO59" s="24" t="s">
        <v>95</v>
      </c>
      <c r="AP59" s="10" t="s">
        <v>111</v>
      </c>
      <c r="AQ59" s="24">
        <v>42248</v>
      </c>
      <c r="AR59" s="10" t="s">
        <v>111</v>
      </c>
      <c r="AS59" s="24">
        <v>6363</v>
      </c>
      <c r="AT59" s="10" t="s">
        <v>111</v>
      </c>
      <c r="AU59" s="24" t="s">
        <v>95</v>
      </c>
      <c r="AV59" s="10" t="s">
        <v>111</v>
      </c>
      <c r="AW59" s="24">
        <v>3042</v>
      </c>
      <c r="AX59" s="10" t="s">
        <v>111</v>
      </c>
      <c r="AY59" s="24">
        <v>29609</v>
      </c>
      <c r="AZ59" s="10" t="s">
        <v>111</v>
      </c>
      <c r="BA59" s="24">
        <v>9988</v>
      </c>
    </row>
    <row r="60" spans="2:53" ht="15.75" x14ac:dyDescent="0.25">
      <c r="B60" s="7" t="s">
        <v>160</v>
      </c>
      <c r="C60" s="6" t="s">
        <v>111</v>
      </c>
      <c r="D60" s="8" t="s">
        <v>111</v>
      </c>
      <c r="E60" s="23">
        <v>152915783</v>
      </c>
      <c r="F60" s="8" t="s">
        <v>111</v>
      </c>
      <c r="G60" s="23">
        <v>1402928</v>
      </c>
      <c r="H60" s="8" t="s">
        <v>111</v>
      </c>
      <c r="I60" s="23">
        <v>151512855</v>
      </c>
      <c r="J60" s="8" t="s">
        <v>111</v>
      </c>
      <c r="K60" s="23">
        <v>3215860</v>
      </c>
      <c r="L60" s="8" t="s">
        <v>111</v>
      </c>
      <c r="M60" s="23">
        <v>9104</v>
      </c>
      <c r="N60" s="8" t="s">
        <v>111</v>
      </c>
      <c r="O60" s="23">
        <v>1354289</v>
      </c>
      <c r="P60" s="8" t="s">
        <v>111</v>
      </c>
      <c r="Q60" s="23">
        <v>17311235</v>
      </c>
      <c r="R60" s="8" t="s">
        <v>111</v>
      </c>
      <c r="S60" s="23">
        <v>3838418</v>
      </c>
      <c r="T60" s="8" t="s">
        <v>111</v>
      </c>
      <c r="U60" s="23">
        <v>1505649</v>
      </c>
      <c r="V60" s="8" t="s">
        <v>111</v>
      </c>
      <c r="W60" s="23">
        <v>2332769</v>
      </c>
      <c r="X60" s="8" t="s">
        <v>111</v>
      </c>
      <c r="Y60" s="23">
        <v>98957448</v>
      </c>
      <c r="Z60" s="8" t="s">
        <v>111</v>
      </c>
      <c r="AA60" s="23">
        <v>7857413</v>
      </c>
      <c r="AB60" s="8" t="s">
        <v>111</v>
      </c>
      <c r="AC60" s="23">
        <v>10783362</v>
      </c>
      <c r="AD60" s="8" t="s">
        <v>111</v>
      </c>
      <c r="AE60" s="23">
        <v>2787066</v>
      </c>
      <c r="AF60" s="8" t="s">
        <v>111</v>
      </c>
      <c r="AG60" s="23">
        <v>627651</v>
      </c>
      <c r="AH60" s="8" t="s">
        <v>111</v>
      </c>
      <c r="AI60" s="23">
        <v>1082631</v>
      </c>
      <c r="AJ60" s="8" t="s">
        <v>111</v>
      </c>
      <c r="AK60" s="23">
        <v>1342931</v>
      </c>
      <c r="AL60" s="8" t="s">
        <v>111</v>
      </c>
      <c r="AM60" s="23">
        <v>586714</v>
      </c>
      <c r="AN60" s="8" t="s">
        <v>111</v>
      </c>
      <c r="AO60" s="23">
        <v>19780</v>
      </c>
      <c r="AP60" s="8" t="s">
        <v>111</v>
      </c>
      <c r="AQ60" s="23">
        <v>754602</v>
      </c>
      <c r="AR60" s="8" t="s">
        <v>111</v>
      </c>
      <c r="AS60" s="23">
        <v>571813</v>
      </c>
      <c r="AT60" s="8" t="s">
        <v>111</v>
      </c>
      <c r="AU60" s="23">
        <v>68081</v>
      </c>
      <c r="AV60" s="8" t="s">
        <v>111</v>
      </c>
      <c r="AW60" s="23">
        <v>69903</v>
      </c>
      <c r="AX60" s="8" t="s">
        <v>111</v>
      </c>
      <c r="AY60" s="23">
        <v>179834</v>
      </c>
      <c r="AZ60" s="8" t="s">
        <v>111</v>
      </c>
      <c r="BA60" s="23">
        <v>94722</v>
      </c>
    </row>
    <row r="61" spans="2:53" ht="15.75" x14ac:dyDescent="0.25">
      <c r="B61" s="7" t="s">
        <v>161</v>
      </c>
      <c r="C61" s="6" t="s">
        <v>111</v>
      </c>
      <c r="D61" s="10" t="s">
        <v>111</v>
      </c>
      <c r="E61" s="24">
        <v>24518042</v>
      </c>
      <c r="F61" s="10" t="s">
        <v>111</v>
      </c>
      <c r="G61" s="24">
        <v>397643</v>
      </c>
      <c r="H61" s="10" t="s">
        <v>111</v>
      </c>
      <c r="I61" s="24">
        <v>24120398</v>
      </c>
      <c r="J61" s="10" t="s">
        <v>111</v>
      </c>
      <c r="K61" s="24">
        <v>375344</v>
      </c>
      <c r="L61" s="10" t="s">
        <v>111</v>
      </c>
      <c r="M61" s="24" t="s">
        <v>95</v>
      </c>
      <c r="N61" s="10" t="s">
        <v>111</v>
      </c>
      <c r="O61" s="24">
        <v>35429</v>
      </c>
      <c r="P61" s="10" t="s">
        <v>111</v>
      </c>
      <c r="Q61" s="24">
        <v>1694397</v>
      </c>
      <c r="R61" s="10" t="s">
        <v>111</v>
      </c>
      <c r="S61" s="24">
        <v>526718</v>
      </c>
      <c r="T61" s="10" t="s">
        <v>111</v>
      </c>
      <c r="U61" s="24">
        <v>344964</v>
      </c>
      <c r="V61" s="10" t="s">
        <v>111</v>
      </c>
      <c r="W61" s="24">
        <v>181754</v>
      </c>
      <c r="X61" s="10" t="s">
        <v>111</v>
      </c>
      <c r="Y61" s="24">
        <v>6849251</v>
      </c>
      <c r="Z61" s="10" t="s">
        <v>111</v>
      </c>
      <c r="AA61" s="24">
        <v>12537481</v>
      </c>
      <c r="AB61" s="10" t="s">
        <v>111</v>
      </c>
      <c r="AC61" s="24">
        <v>968761</v>
      </c>
      <c r="AD61" s="10" t="s">
        <v>111</v>
      </c>
      <c r="AE61" s="24">
        <v>481738</v>
      </c>
      <c r="AF61" s="10" t="s">
        <v>111</v>
      </c>
      <c r="AG61" s="24">
        <v>131867</v>
      </c>
      <c r="AH61" s="10" t="s">
        <v>111</v>
      </c>
      <c r="AI61" s="24">
        <v>97947</v>
      </c>
      <c r="AJ61" s="10" t="s">
        <v>111</v>
      </c>
      <c r="AK61" s="24">
        <v>126373</v>
      </c>
      <c r="AL61" s="10" t="s">
        <v>111</v>
      </c>
      <c r="AM61" s="24">
        <v>51224</v>
      </c>
      <c r="AN61" s="10" t="s">
        <v>111</v>
      </c>
      <c r="AO61" s="24">
        <v>18907</v>
      </c>
      <c r="AP61" s="10" t="s">
        <v>111</v>
      </c>
      <c r="AQ61" s="24">
        <v>78191</v>
      </c>
      <c r="AR61" s="10" t="s">
        <v>111</v>
      </c>
      <c r="AS61" s="24">
        <v>107514</v>
      </c>
      <c r="AT61" s="10" t="s">
        <v>111</v>
      </c>
      <c r="AU61" s="24">
        <v>32191</v>
      </c>
      <c r="AV61" s="10" t="s">
        <v>111</v>
      </c>
      <c r="AW61" s="24">
        <v>6763</v>
      </c>
      <c r="AX61" s="10" t="s">
        <v>111</v>
      </c>
      <c r="AY61" s="24" t="s">
        <v>95</v>
      </c>
      <c r="AZ61" s="10" t="s">
        <v>111</v>
      </c>
      <c r="BA61" s="24">
        <v>302</v>
      </c>
    </row>
    <row r="62" spans="2:53" ht="15.75" x14ac:dyDescent="0.25">
      <c r="B62" s="7" t="s">
        <v>162</v>
      </c>
      <c r="C62" s="6" t="s">
        <v>111</v>
      </c>
      <c r="D62" s="8" t="s">
        <v>111</v>
      </c>
      <c r="E62" s="23">
        <v>118183729</v>
      </c>
      <c r="F62" s="8" t="s">
        <v>111</v>
      </c>
      <c r="G62" s="23">
        <v>1082893</v>
      </c>
      <c r="H62" s="8" t="s">
        <v>111</v>
      </c>
      <c r="I62" s="23">
        <v>117100836</v>
      </c>
      <c r="J62" s="8" t="s">
        <v>111</v>
      </c>
      <c r="K62" s="23">
        <v>3429275</v>
      </c>
      <c r="L62" s="8" t="s">
        <v>111</v>
      </c>
      <c r="M62" s="23">
        <v>12239</v>
      </c>
      <c r="N62" s="8" t="s">
        <v>111</v>
      </c>
      <c r="O62" s="23">
        <v>2311430</v>
      </c>
      <c r="P62" s="8" t="s">
        <v>111</v>
      </c>
      <c r="Q62" s="23">
        <v>15175257</v>
      </c>
      <c r="R62" s="8" t="s">
        <v>111</v>
      </c>
      <c r="S62" s="23">
        <v>1369966</v>
      </c>
      <c r="T62" s="8" t="s">
        <v>111</v>
      </c>
      <c r="U62" s="23">
        <v>577560</v>
      </c>
      <c r="V62" s="8" t="s">
        <v>111</v>
      </c>
      <c r="W62" s="23">
        <v>792406</v>
      </c>
      <c r="X62" s="8" t="s">
        <v>111</v>
      </c>
      <c r="Y62" s="23">
        <v>10303135</v>
      </c>
      <c r="Z62" s="8" t="s">
        <v>111</v>
      </c>
      <c r="AA62" s="23">
        <v>913936</v>
      </c>
      <c r="AB62" s="8" t="s">
        <v>111</v>
      </c>
      <c r="AC62" s="23">
        <v>67939624</v>
      </c>
      <c r="AD62" s="8" t="s">
        <v>111</v>
      </c>
      <c r="AE62" s="23">
        <v>4942750</v>
      </c>
      <c r="AF62" s="8" t="s">
        <v>111</v>
      </c>
      <c r="AG62" s="23">
        <v>1390329</v>
      </c>
      <c r="AH62" s="8" t="s">
        <v>111</v>
      </c>
      <c r="AI62" s="23">
        <v>2559581</v>
      </c>
      <c r="AJ62" s="8" t="s">
        <v>111</v>
      </c>
      <c r="AK62" s="23">
        <v>2164344</v>
      </c>
      <c r="AL62" s="8" t="s">
        <v>111</v>
      </c>
      <c r="AM62" s="23">
        <v>863307</v>
      </c>
      <c r="AN62" s="8" t="s">
        <v>111</v>
      </c>
      <c r="AO62" s="23">
        <v>77899</v>
      </c>
      <c r="AP62" s="8" t="s">
        <v>111</v>
      </c>
      <c r="AQ62" s="23">
        <v>1573251</v>
      </c>
      <c r="AR62" s="8" t="s">
        <v>111</v>
      </c>
      <c r="AS62" s="23">
        <v>1154703</v>
      </c>
      <c r="AT62" s="8" t="s">
        <v>111</v>
      </c>
      <c r="AU62" s="23">
        <v>157645</v>
      </c>
      <c r="AV62" s="8" t="s">
        <v>111</v>
      </c>
      <c r="AW62" s="23">
        <v>214557</v>
      </c>
      <c r="AX62" s="8" t="s">
        <v>111</v>
      </c>
      <c r="AY62" s="23">
        <v>186190</v>
      </c>
      <c r="AZ62" s="8" t="s">
        <v>111</v>
      </c>
      <c r="BA62" s="23">
        <v>361418</v>
      </c>
    </row>
    <row r="63" spans="2:53" ht="15.75" x14ac:dyDescent="0.25">
      <c r="B63" s="7" t="s">
        <v>163</v>
      </c>
      <c r="C63" s="6" t="s">
        <v>111</v>
      </c>
      <c r="D63" s="10" t="s">
        <v>111</v>
      </c>
      <c r="E63" s="24">
        <v>67983407</v>
      </c>
      <c r="F63" s="10" t="s">
        <v>111</v>
      </c>
      <c r="G63" s="24">
        <v>538538</v>
      </c>
      <c r="H63" s="10" t="s">
        <v>111</v>
      </c>
      <c r="I63" s="24">
        <v>67444869</v>
      </c>
      <c r="J63" s="10" t="s">
        <v>111</v>
      </c>
      <c r="K63" s="24">
        <v>1355583</v>
      </c>
      <c r="L63" s="10" t="s">
        <v>111</v>
      </c>
      <c r="M63" s="24">
        <v>46132</v>
      </c>
      <c r="N63" s="10" t="s">
        <v>111</v>
      </c>
      <c r="O63" s="24">
        <v>3018247</v>
      </c>
      <c r="P63" s="10" t="s">
        <v>111</v>
      </c>
      <c r="Q63" s="24">
        <v>4781713</v>
      </c>
      <c r="R63" s="10" t="s">
        <v>111</v>
      </c>
      <c r="S63" s="24">
        <v>354231</v>
      </c>
      <c r="T63" s="10" t="s">
        <v>111</v>
      </c>
      <c r="U63" s="24">
        <v>60363</v>
      </c>
      <c r="V63" s="10" t="s">
        <v>111</v>
      </c>
      <c r="W63" s="24">
        <v>293868</v>
      </c>
      <c r="X63" s="10" t="s">
        <v>111</v>
      </c>
      <c r="Y63" s="24">
        <v>3473743</v>
      </c>
      <c r="Z63" s="10" t="s">
        <v>111</v>
      </c>
      <c r="AA63" s="24">
        <v>212210</v>
      </c>
      <c r="AB63" s="10" t="s">
        <v>111</v>
      </c>
      <c r="AC63" s="24">
        <v>4750592</v>
      </c>
      <c r="AD63" s="10" t="s">
        <v>111</v>
      </c>
      <c r="AE63" s="24">
        <v>43265353</v>
      </c>
      <c r="AF63" s="10" t="s">
        <v>111</v>
      </c>
      <c r="AG63" s="24">
        <v>1346841</v>
      </c>
      <c r="AH63" s="10" t="s">
        <v>111</v>
      </c>
      <c r="AI63" s="24">
        <v>856919</v>
      </c>
      <c r="AJ63" s="10" t="s">
        <v>111</v>
      </c>
      <c r="AK63" s="24">
        <v>2163661</v>
      </c>
      <c r="AL63" s="10" t="s">
        <v>111</v>
      </c>
      <c r="AM63" s="24">
        <v>406496</v>
      </c>
      <c r="AN63" s="10" t="s">
        <v>111</v>
      </c>
      <c r="AO63" s="24">
        <v>125522</v>
      </c>
      <c r="AP63" s="10" t="s">
        <v>111</v>
      </c>
      <c r="AQ63" s="24">
        <v>683950</v>
      </c>
      <c r="AR63" s="10" t="s">
        <v>111</v>
      </c>
      <c r="AS63" s="24">
        <v>407079</v>
      </c>
      <c r="AT63" s="10" t="s">
        <v>111</v>
      </c>
      <c r="AU63" s="24">
        <v>70022</v>
      </c>
      <c r="AV63" s="10" t="s">
        <v>111</v>
      </c>
      <c r="AW63" s="24">
        <v>64028</v>
      </c>
      <c r="AX63" s="10" t="s">
        <v>111</v>
      </c>
      <c r="AY63" s="24">
        <v>48780</v>
      </c>
      <c r="AZ63" s="10" t="s">
        <v>111</v>
      </c>
      <c r="BA63" s="24">
        <v>13766</v>
      </c>
    </row>
    <row r="64" spans="2:53" ht="15.75" x14ac:dyDescent="0.25">
      <c r="B64" s="7" t="s">
        <v>164</v>
      </c>
      <c r="C64" s="6" t="s">
        <v>111</v>
      </c>
      <c r="D64" s="8" t="s">
        <v>111</v>
      </c>
      <c r="E64" s="23">
        <v>16773171</v>
      </c>
      <c r="F64" s="8" t="s">
        <v>111</v>
      </c>
      <c r="G64" s="23">
        <v>54667</v>
      </c>
      <c r="H64" s="8" t="s">
        <v>111</v>
      </c>
      <c r="I64" s="23">
        <v>16718504</v>
      </c>
      <c r="J64" s="8" t="s">
        <v>111</v>
      </c>
      <c r="K64" s="23">
        <v>212034</v>
      </c>
      <c r="L64" s="8" t="s">
        <v>111</v>
      </c>
      <c r="M64" s="23" t="s">
        <v>95</v>
      </c>
      <c r="N64" s="8" t="s">
        <v>111</v>
      </c>
      <c r="O64" s="23">
        <v>72950</v>
      </c>
      <c r="P64" s="8" t="s">
        <v>111</v>
      </c>
      <c r="Q64" s="23">
        <v>370428</v>
      </c>
      <c r="R64" s="8" t="s">
        <v>111</v>
      </c>
      <c r="S64" s="23" t="s">
        <v>95</v>
      </c>
      <c r="T64" s="8" t="s">
        <v>111</v>
      </c>
      <c r="U64" s="23" t="s">
        <v>95</v>
      </c>
      <c r="V64" s="8" t="s">
        <v>111</v>
      </c>
      <c r="W64" s="23" t="s">
        <v>95</v>
      </c>
      <c r="X64" s="8" t="s">
        <v>111</v>
      </c>
      <c r="Y64" s="23">
        <v>557154</v>
      </c>
      <c r="Z64" s="8" t="s">
        <v>111</v>
      </c>
      <c r="AA64" s="23">
        <v>72596</v>
      </c>
      <c r="AB64" s="8" t="s">
        <v>111</v>
      </c>
      <c r="AC64" s="23">
        <v>1471282</v>
      </c>
      <c r="AD64" s="8" t="s">
        <v>111</v>
      </c>
      <c r="AE64" s="23">
        <v>2183314</v>
      </c>
      <c r="AF64" s="8" t="s">
        <v>111</v>
      </c>
      <c r="AG64" s="23">
        <v>7352796</v>
      </c>
      <c r="AH64" s="8" t="s">
        <v>111</v>
      </c>
      <c r="AI64" s="23">
        <v>1198109</v>
      </c>
      <c r="AJ64" s="8" t="s">
        <v>111</v>
      </c>
      <c r="AK64" s="23">
        <v>2016507</v>
      </c>
      <c r="AL64" s="8" t="s">
        <v>111</v>
      </c>
      <c r="AM64" s="23">
        <v>419717</v>
      </c>
      <c r="AN64" s="8" t="s">
        <v>111</v>
      </c>
      <c r="AO64" s="23">
        <v>28719</v>
      </c>
      <c r="AP64" s="8" t="s">
        <v>111</v>
      </c>
      <c r="AQ64" s="23">
        <v>383496</v>
      </c>
      <c r="AR64" s="8" t="s">
        <v>111</v>
      </c>
      <c r="AS64" s="23">
        <v>274182</v>
      </c>
      <c r="AT64" s="8" t="s">
        <v>111</v>
      </c>
      <c r="AU64" s="23">
        <v>18146</v>
      </c>
      <c r="AV64" s="8" t="s">
        <v>111</v>
      </c>
      <c r="AW64" s="23">
        <v>48527</v>
      </c>
      <c r="AX64" s="8" t="s">
        <v>111</v>
      </c>
      <c r="AY64" s="23">
        <v>22917</v>
      </c>
      <c r="AZ64" s="8" t="s">
        <v>111</v>
      </c>
      <c r="BA64" s="23">
        <v>15630</v>
      </c>
    </row>
    <row r="65" spans="2:53" ht="15.75" x14ac:dyDescent="0.25">
      <c r="B65" s="7" t="s">
        <v>165</v>
      </c>
      <c r="C65" s="6" t="s">
        <v>111</v>
      </c>
      <c r="D65" s="10" t="s">
        <v>111</v>
      </c>
      <c r="E65" s="24">
        <v>20086199</v>
      </c>
      <c r="F65" s="10" t="s">
        <v>111</v>
      </c>
      <c r="G65" s="24">
        <v>251390</v>
      </c>
      <c r="H65" s="10" t="s">
        <v>111</v>
      </c>
      <c r="I65" s="24">
        <v>19834809</v>
      </c>
      <c r="J65" s="10" t="s">
        <v>111</v>
      </c>
      <c r="K65" s="24">
        <v>270795</v>
      </c>
      <c r="L65" s="10" t="s">
        <v>111</v>
      </c>
      <c r="M65" s="24">
        <v>188</v>
      </c>
      <c r="N65" s="10" t="s">
        <v>111</v>
      </c>
      <c r="O65" s="24">
        <v>139200</v>
      </c>
      <c r="P65" s="10" t="s">
        <v>111</v>
      </c>
      <c r="Q65" s="24">
        <v>1302089</v>
      </c>
      <c r="R65" s="10" t="s">
        <v>111</v>
      </c>
      <c r="S65" s="24">
        <v>41420</v>
      </c>
      <c r="T65" s="10" t="s">
        <v>111</v>
      </c>
      <c r="U65" s="24">
        <v>25978</v>
      </c>
      <c r="V65" s="10" t="s">
        <v>111</v>
      </c>
      <c r="W65" s="24">
        <v>15442</v>
      </c>
      <c r="X65" s="10" t="s">
        <v>111</v>
      </c>
      <c r="Y65" s="24">
        <v>979122</v>
      </c>
      <c r="Z65" s="10" t="s">
        <v>111</v>
      </c>
      <c r="AA65" s="24">
        <v>106392</v>
      </c>
      <c r="AB65" s="10" t="s">
        <v>111</v>
      </c>
      <c r="AC65" s="24">
        <v>1906389</v>
      </c>
      <c r="AD65" s="10" t="s">
        <v>111</v>
      </c>
      <c r="AE65" s="24">
        <v>518206</v>
      </c>
      <c r="AF65" s="10" t="s">
        <v>111</v>
      </c>
      <c r="AG65" s="24">
        <v>928823</v>
      </c>
      <c r="AH65" s="10" t="s">
        <v>111</v>
      </c>
      <c r="AI65" s="24">
        <v>10551594</v>
      </c>
      <c r="AJ65" s="10" t="s">
        <v>111</v>
      </c>
      <c r="AK65" s="24">
        <v>717758</v>
      </c>
      <c r="AL65" s="10" t="s">
        <v>111</v>
      </c>
      <c r="AM65" s="24">
        <v>1378124</v>
      </c>
      <c r="AN65" s="10" t="s">
        <v>111</v>
      </c>
      <c r="AO65" s="24">
        <v>192242</v>
      </c>
      <c r="AP65" s="10" t="s">
        <v>111</v>
      </c>
      <c r="AQ65" s="24">
        <v>334687</v>
      </c>
      <c r="AR65" s="10" t="s">
        <v>111</v>
      </c>
      <c r="AS65" s="24">
        <v>317130</v>
      </c>
      <c r="AT65" s="10" t="s">
        <v>111</v>
      </c>
      <c r="AU65" s="24">
        <v>54469</v>
      </c>
      <c r="AV65" s="10" t="s">
        <v>111</v>
      </c>
      <c r="AW65" s="24">
        <v>33614</v>
      </c>
      <c r="AX65" s="10" t="s">
        <v>111</v>
      </c>
      <c r="AY65" s="24">
        <v>35598</v>
      </c>
      <c r="AZ65" s="10" t="s">
        <v>111</v>
      </c>
      <c r="BA65" s="24">
        <v>26970</v>
      </c>
    </row>
    <row r="66" spans="2:53" ht="15.75" x14ac:dyDescent="0.25">
      <c r="B66" s="7" t="s">
        <v>166</v>
      </c>
      <c r="C66" s="6" t="s">
        <v>111</v>
      </c>
      <c r="D66" s="8" t="s">
        <v>111</v>
      </c>
      <c r="E66" s="23">
        <v>45904770</v>
      </c>
      <c r="F66" s="8" t="s">
        <v>111</v>
      </c>
      <c r="G66" s="23">
        <v>171276</v>
      </c>
      <c r="H66" s="8" t="s">
        <v>111</v>
      </c>
      <c r="I66" s="23">
        <v>45733494</v>
      </c>
      <c r="J66" s="8" t="s">
        <v>111</v>
      </c>
      <c r="K66" s="23">
        <v>570631</v>
      </c>
      <c r="L66" s="8" t="s">
        <v>111</v>
      </c>
      <c r="M66" s="23">
        <v>10988</v>
      </c>
      <c r="N66" s="8" t="s">
        <v>111</v>
      </c>
      <c r="O66" s="23">
        <v>145572</v>
      </c>
      <c r="P66" s="8" t="s">
        <v>111</v>
      </c>
      <c r="Q66" s="23">
        <v>1827023</v>
      </c>
      <c r="R66" s="8" t="s">
        <v>111</v>
      </c>
      <c r="S66" s="23">
        <v>49974</v>
      </c>
      <c r="T66" s="8" t="s">
        <v>111</v>
      </c>
      <c r="U66" s="23">
        <v>15165</v>
      </c>
      <c r="V66" s="8" t="s">
        <v>111</v>
      </c>
      <c r="W66" s="23">
        <v>34809</v>
      </c>
      <c r="X66" s="8" t="s">
        <v>111</v>
      </c>
      <c r="Y66" s="23">
        <v>1271466</v>
      </c>
      <c r="Z66" s="8" t="s">
        <v>111</v>
      </c>
      <c r="AA66" s="23">
        <v>207041</v>
      </c>
      <c r="AB66" s="8" t="s">
        <v>111</v>
      </c>
      <c r="AC66" s="23">
        <v>1154628</v>
      </c>
      <c r="AD66" s="8" t="s">
        <v>111</v>
      </c>
      <c r="AE66" s="23">
        <v>2022640</v>
      </c>
      <c r="AF66" s="8" t="s">
        <v>111</v>
      </c>
      <c r="AG66" s="23">
        <v>1105103</v>
      </c>
      <c r="AH66" s="8" t="s">
        <v>111</v>
      </c>
      <c r="AI66" s="23">
        <v>582017</v>
      </c>
      <c r="AJ66" s="8" t="s">
        <v>111</v>
      </c>
      <c r="AK66" s="23">
        <v>30233581</v>
      </c>
      <c r="AL66" s="8" t="s">
        <v>111</v>
      </c>
      <c r="AM66" s="23">
        <v>1474251</v>
      </c>
      <c r="AN66" s="8" t="s">
        <v>111</v>
      </c>
      <c r="AO66" s="23">
        <v>216448</v>
      </c>
      <c r="AP66" s="8" t="s">
        <v>111</v>
      </c>
      <c r="AQ66" s="23">
        <v>3220106</v>
      </c>
      <c r="AR66" s="8" t="s">
        <v>111</v>
      </c>
      <c r="AS66" s="23">
        <v>701474</v>
      </c>
      <c r="AT66" s="8" t="s">
        <v>111</v>
      </c>
      <c r="AU66" s="23">
        <v>561480</v>
      </c>
      <c r="AV66" s="8" t="s">
        <v>111</v>
      </c>
      <c r="AW66" s="23">
        <v>151248</v>
      </c>
      <c r="AX66" s="8" t="s">
        <v>111</v>
      </c>
      <c r="AY66" s="23">
        <v>170089</v>
      </c>
      <c r="AZ66" s="8" t="s">
        <v>111</v>
      </c>
      <c r="BA66" s="23">
        <v>57734</v>
      </c>
    </row>
    <row r="67" spans="2:53" ht="15.75" x14ac:dyDescent="0.25">
      <c r="B67" s="7" t="s">
        <v>167</v>
      </c>
      <c r="C67" s="6" t="s">
        <v>111</v>
      </c>
      <c r="D67" s="10" t="s">
        <v>111</v>
      </c>
      <c r="E67" s="24">
        <v>16832575</v>
      </c>
      <c r="F67" s="10" t="s">
        <v>111</v>
      </c>
      <c r="G67" s="24">
        <v>99001</v>
      </c>
      <c r="H67" s="10" t="s">
        <v>111</v>
      </c>
      <c r="I67" s="24">
        <v>16733574</v>
      </c>
      <c r="J67" s="10" t="s">
        <v>111</v>
      </c>
      <c r="K67" s="24">
        <v>378576</v>
      </c>
      <c r="L67" s="10" t="s">
        <v>111</v>
      </c>
      <c r="M67" s="24">
        <v>5723</v>
      </c>
      <c r="N67" s="10" t="s">
        <v>111</v>
      </c>
      <c r="O67" s="24">
        <v>27534</v>
      </c>
      <c r="P67" s="10" t="s">
        <v>111</v>
      </c>
      <c r="Q67" s="24">
        <v>965888</v>
      </c>
      <c r="R67" s="10" t="s">
        <v>111</v>
      </c>
      <c r="S67" s="24">
        <v>29931</v>
      </c>
      <c r="T67" s="10" t="s">
        <v>111</v>
      </c>
      <c r="U67" s="24">
        <v>18441</v>
      </c>
      <c r="V67" s="10" t="s">
        <v>111</v>
      </c>
      <c r="W67" s="24">
        <v>11491</v>
      </c>
      <c r="X67" s="10" t="s">
        <v>111</v>
      </c>
      <c r="Y67" s="24">
        <v>508694</v>
      </c>
      <c r="Z67" s="10" t="s">
        <v>111</v>
      </c>
      <c r="AA67" s="24">
        <v>54108</v>
      </c>
      <c r="AB67" s="10" t="s">
        <v>111</v>
      </c>
      <c r="AC67" s="24">
        <v>946143</v>
      </c>
      <c r="AD67" s="10" t="s">
        <v>111</v>
      </c>
      <c r="AE67" s="24">
        <v>241357</v>
      </c>
      <c r="AF67" s="10" t="s">
        <v>111</v>
      </c>
      <c r="AG67" s="24">
        <v>278141</v>
      </c>
      <c r="AH67" s="10" t="s">
        <v>111</v>
      </c>
      <c r="AI67" s="24">
        <v>1032349</v>
      </c>
      <c r="AJ67" s="10" t="s">
        <v>111</v>
      </c>
      <c r="AK67" s="24">
        <v>2021054</v>
      </c>
      <c r="AL67" s="10" t="s">
        <v>111</v>
      </c>
      <c r="AM67" s="24">
        <v>7759680</v>
      </c>
      <c r="AN67" s="10" t="s">
        <v>111</v>
      </c>
      <c r="AO67" s="24">
        <v>389942</v>
      </c>
      <c r="AP67" s="10" t="s">
        <v>111</v>
      </c>
      <c r="AQ67" s="24">
        <v>907084</v>
      </c>
      <c r="AR67" s="10" t="s">
        <v>111</v>
      </c>
      <c r="AS67" s="24">
        <v>877783</v>
      </c>
      <c r="AT67" s="10" t="s">
        <v>111</v>
      </c>
      <c r="AU67" s="24">
        <v>215681</v>
      </c>
      <c r="AV67" s="10" t="s">
        <v>111</v>
      </c>
      <c r="AW67" s="24">
        <v>52258</v>
      </c>
      <c r="AX67" s="10" t="s">
        <v>111</v>
      </c>
      <c r="AY67" s="24">
        <v>41651</v>
      </c>
      <c r="AZ67" s="10" t="s">
        <v>111</v>
      </c>
      <c r="BA67" s="24" t="s">
        <v>95</v>
      </c>
    </row>
    <row r="68" spans="2:53" ht="15.75" x14ac:dyDescent="0.25">
      <c r="B68" s="7" t="s">
        <v>168</v>
      </c>
      <c r="C68" s="6" t="s">
        <v>111</v>
      </c>
      <c r="D68" s="8" t="s">
        <v>111</v>
      </c>
      <c r="E68" s="23">
        <v>3550800</v>
      </c>
      <c r="F68" s="8" t="s">
        <v>111</v>
      </c>
      <c r="G68" s="23" t="s">
        <v>95</v>
      </c>
      <c r="H68" s="8" t="s">
        <v>111</v>
      </c>
      <c r="I68" s="23">
        <v>3550800</v>
      </c>
      <c r="J68" s="8" t="s">
        <v>111</v>
      </c>
      <c r="K68" s="23">
        <v>16216</v>
      </c>
      <c r="L68" s="8" t="s">
        <v>111</v>
      </c>
      <c r="M68" s="23" t="s">
        <v>95</v>
      </c>
      <c r="N68" s="8" t="s">
        <v>111</v>
      </c>
      <c r="O68" s="23">
        <v>2408</v>
      </c>
      <c r="P68" s="8" t="s">
        <v>111</v>
      </c>
      <c r="Q68" s="23">
        <v>88797</v>
      </c>
      <c r="R68" s="8" t="s">
        <v>111</v>
      </c>
      <c r="S68" s="23" t="s">
        <v>95</v>
      </c>
      <c r="T68" s="8" t="s">
        <v>111</v>
      </c>
      <c r="U68" s="23" t="s">
        <v>95</v>
      </c>
      <c r="V68" s="8" t="s">
        <v>111</v>
      </c>
      <c r="W68" s="23" t="s">
        <v>95</v>
      </c>
      <c r="X68" s="8" t="s">
        <v>111</v>
      </c>
      <c r="Y68" s="23">
        <v>26741</v>
      </c>
      <c r="Z68" s="8" t="s">
        <v>111</v>
      </c>
      <c r="AA68" s="23" t="s">
        <v>95</v>
      </c>
      <c r="AB68" s="8" t="s">
        <v>111</v>
      </c>
      <c r="AC68" s="23">
        <v>20520</v>
      </c>
      <c r="AD68" s="8" t="s">
        <v>111</v>
      </c>
      <c r="AE68" s="23">
        <v>15638</v>
      </c>
      <c r="AF68" s="8" t="s">
        <v>111</v>
      </c>
      <c r="AG68" s="23">
        <v>17512</v>
      </c>
      <c r="AH68" s="8" t="s">
        <v>111</v>
      </c>
      <c r="AI68" s="23">
        <v>54167</v>
      </c>
      <c r="AJ68" s="8" t="s">
        <v>111</v>
      </c>
      <c r="AK68" s="23">
        <v>562683</v>
      </c>
      <c r="AL68" s="8" t="s">
        <v>111</v>
      </c>
      <c r="AM68" s="23">
        <v>206590</v>
      </c>
      <c r="AN68" s="8" t="s">
        <v>111</v>
      </c>
      <c r="AO68" s="23">
        <v>1646113</v>
      </c>
      <c r="AP68" s="8" t="s">
        <v>111</v>
      </c>
      <c r="AQ68" s="23">
        <v>500249</v>
      </c>
      <c r="AR68" s="8" t="s">
        <v>111</v>
      </c>
      <c r="AS68" s="23">
        <v>265524</v>
      </c>
      <c r="AT68" s="8" t="s">
        <v>111</v>
      </c>
      <c r="AU68" s="23">
        <v>59054</v>
      </c>
      <c r="AV68" s="8" t="s">
        <v>111</v>
      </c>
      <c r="AW68" s="23">
        <v>37651</v>
      </c>
      <c r="AX68" s="8" t="s">
        <v>111</v>
      </c>
      <c r="AY68" s="23">
        <v>30938</v>
      </c>
      <c r="AZ68" s="8" t="s">
        <v>111</v>
      </c>
      <c r="BA68" s="23" t="s">
        <v>95</v>
      </c>
    </row>
    <row r="69" spans="2:53" ht="15.75" x14ac:dyDescent="0.25">
      <c r="B69" s="7" t="s">
        <v>169</v>
      </c>
      <c r="C69" s="6" t="s">
        <v>111</v>
      </c>
      <c r="D69" s="10" t="s">
        <v>111</v>
      </c>
      <c r="E69" s="24">
        <v>40370817</v>
      </c>
      <c r="F69" s="10" t="s">
        <v>111</v>
      </c>
      <c r="G69" s="24">
        <v>388135</v>
      </c>
      <c r="H69" s="10" t="s">
        <v>111</v>
      </c>
      <c r="I69" s="24">
        <v>39982682</v>
      </c>
      <c r="J69" s="10" t="s">
        <v>111</v>
      </c>
      <c r="K69" s="24">
        <v>484949</v>
      </c>
      <c r="L69" s="10" t="s">
        <v>111</v>
      </c>
      <c r="M69" s="24" t="s">
        <v>95</v>
      </c>
      <c r="N69" s="10" t="s">
        <v>111</v>
      </c>
      <c r="O69" s="24">
        <v>58060</v>
      </c>
      <c r="P69" s="10" t="s">
        <v>111</v>
      </c>
      <c r="Q69" s="24">
        <v>1348055</v>
      </c>
      <c r="R69" s="10" t="s">
        <v>111</v>
      </c>
      <c r="S69" s="24">
        <v>20474</v>
      </c>
      <c r="T69" s="10" t="s">
        <v>111</v>
      </c>
      <c r="U69" s="24" t="s">
        <v>95</v>
      </c>
      <c r="V69" s="10" t="s">
        <v>111</v>
      </c>
      <c r="W69" s="24">
        <v>20474</v>
      </c>
      <c r="X69" s="10" t="s">
        <v>111</v>
      </c>
      <c r="Y69" s="24">
        <v>953388</v>
      </c>
      <c r="Z69" s="10" t="s">
        <v>111</v>
      </c>
      <c r="AA69" s="24">
        <v>128654</v>
      </c>
      <c r="AB69" s="10" t="s">
        <v>111</v>
      </c>
      <c r="AC69" s="24">
        <v>1066317</v>
      </c>
      <c r="AD69" s="10" t="s">
        <v>111</v>
      </c>
      <c r="AE69" s="24">
        <v>763243</v>
      </c>
      <c r="AF69" s="10" t="s">
        <v>111</v>
      </c>
      <c r="AG69" s="24">
        <v>422877</v>
      </c>
      <c r="AH69" s="10" t="s">
        <v>111</v>
      </c>
      <c r="AI69" s="24">
        <v>286679</v>
      </c>
      <c r="AJ69" s="10" t="s">
        <v>111</v>
      </c>
      <c r="AK69" s="24">
        <v>3064053</v>
      </c>
      <c r="AL69" s="10" t="s">
        <v>111</v>
      </c>
      <c r="AM69" s="24">
        <v>941947</v>
      </c>
      <c r="AN69" s="10" t="s">
        <v>111</v>
      </c>
      <c r="AO69" s="24">
        <v>532127</v>
      </c>
      <c r="AP69" s="10" t="s">
        <v>111</v>
      </c>
      <c r="AQ69" s="24">
        <v>24614908</v>
      </c>
      <c r="AR69" s="10" t="s">
        <v>111</v>
      </c>
      <c r="AS69" s="24">
        <v>2320593</v>
      </c>
      <c r="AT69" s="10" t="s">
        <v>111</v>
      </c>
      <c r="AU69" s="24">
        <v>1131360</v>
      </c>
      <c r="AV69" s="10" t="s">
        <v>111</v>
      </c>
      <c r="AW69" s="24">
        <v>1100739</v>
      </c>
      <c r="AX69" s="10" t="s">
        <v>111</v>
      </c>
      <c r="AY69" s="24">
        <v>699245</v>
      </c>
      <c r="AZ69" s="10" t="s">
        <v>111</v>
      </c>
      <c r="BA69" s="24">
        <v>45013</v>
      </c>
    </row>
    <row r="70" spans="2:53" ht="15.75" x14ac:dyDescent="0.25">
      <c r="B70" s="7" t="s">
        <v>170</v>
      </c>
      <c r="C70" s="6" t="s">
        <v>111</v>
      </c>
      <c r="D70" s="8" t="s">
        <v>111</v>
      </c>
      <c r="E70" s="23">
        <v>30057993</v>
      </c>
      <c r="F70" s="8" t="s">
        <v>111</v>
      </c>
      <c r="G70" s="23">
        <v>108187</v>
      </c>
      <c r="H70" s="8" t="s">
        <v>111</v>
      </c>
      <c r="I70" s="23">
        <v>29949806</v>
      </c>
      <c r="J70" s="8" t="s">
        <v>111</v>
      </c>
      <c r="K70" s="23">
        <v>313794</v>
      </c>
      <c r="L70" s="8" t="s">
        <v>111</v>
      </c>
      <c r="M70" s="23" t="s">
        <v>95</v>
      </c>
      <c r="N70" s="8" t="s">
        <v>111</v>
      </c>
      <c r="O70" s="23">
        <v>34929</v>
      </c>
      <c r="P70" s="8" t="s">
        <v>111</v>
      </c>
      <c r="Q70" s="23">
        <v>756803</v>
      </c>
      <c r="R70" s="8" t="s">
        <v>111</v>
      </c>
      <c r="S70" s="23">
        <v>67545</v>
      </c>
      <c r="T70" s="8" t="s">
        <v>111</v>
      </c>
      <c r="U70" s="23">
        <v>44449</v>
      </c>
      <c r="V70" s="8" t="s">
        <v>111</v>
      </c>
      <c r="W70" s="23">
        <v>23096</v>
      </c>
      <c r="X70" s="8" t="s">
        <v>111</v>
      </c>
      <c r="Y70" s="23">
        <v>714617</v>
      </c>
      <c r="Z70" s="8" t="s">
        <v>111</v>
      </c>
      <c r="AA70" s="23">
        <v>50500</v>
      </c>
      <c r="AB70" s="8" t="s">
        <v>111</v>
      </c>
      <c r="AC70" s="23">
        <v>793159</v>
      </c>
      <c r="AD70" s="8" t="s">
        <v>111</v>
      </c>
      <c r="AE70" s="23">
        <v>543945</v>
      </c>
      <c r="AF70" s="8" t="s">
        <v>111</v>
      </c>
      <c r="AG70" s="23">
        <v>139886</v>
      </c>
      <c r="AH70" s="8" t="s">
        <v>111</v>
      </c>
      <c r="AI70" s="23">
        <v>182400</v>
      </c>
      <c r="AJ70" s="8" t="s">
        <v>111</v>
      </c>
      <c r="AK70" s="23">
        <v>746004</v>
      </c>
      <c r="AL70" s="8" t="s">
        <v>111</v>
      </c>
      <c r="AM70" s="23">
        <v>672140</v>
      </c>
      <c r="AN70" s="8" t="s">
        <v>111</v>
      </c>
      <c r="AO70" s="23">
        <v>380666</v>
      </c>
      <c r="AP70" s="8" t="s">
        <v>111</v>
      </c>
      <c r="AQ70" s="23">
        <v>2534923</v>
      </c>
      <c r="AR70" s="8" t="s">
        <v>111</v>
      </c>
      <c r="AS70" s="23">
        <v>18276721</v>
      </c>
      <c r="AT70" s="8" t="s">
        <v>111</v>
      </c>
      <c r="AU70" s="23">
        <v>2314654</v>
      </c>
      <c r="AV70" s="8" t="s">
        <v>111</v>
      </c>
      <c r="AW70" s="23">
        <v>1112665</v>
      </c>
      <c r="AX70" s="8" t="s">
        <v>111</v>
      </c>
      <c r="AY70" s="23">
        <v>281527</v>
      </c>
      <c r="AZ70" s="8" t="s">
        <v>111</v>
      </c>
      <c r="BA70" s="23">
        <v>32929</v>
      </c>
    </row>
    <row r="71" spans="2:53" ht="15.75" x14ac:dyDescent="0.25">
      <c r="B71" s="7" t="s">
        <v>171</v>
      </c>
      <c r="C71" s="6" t="s">
        <v>111</v>
      </c>
      <c r="D71" s="10" t="s">
        <v>111</v>
      </c>
      <c r="E71" s="24">
        <v>7305832</v>
      </c>
      <c r="F71" s="10" t="s">
        <v>111</v>
      </c>
      <c r="G71" s="24">
        <v>11148</v>
      </c>
      <c r="H71" s="10" t="s">
        <v>111</v>
      </c>
      <c r="I71" s="24">
        <v>7294684</v>
      </c>
      <c r="J71" s="10" t="s">
        <v>111</v>
      </c>
      <c r="K71" s="24">
        <v>66916</v>
      </c>
      <c r="L71" s="10" t="s">
        <v>111</v>
      </c>
      <c r="M71" s="24" t="s">
        <v>95</v>
      </c>
      <c r="N71" s="10" t="s">
        <v>111</v>
      </c>
      <c r="O71" s="24" t="s">
        <v>95</v>
      </c>
      <c r="P71" s="10" t="s">
        <v>111</v>
      </c>
      <c r="Q71" s="24">
        <v>199837</v>
      </c>
      <c r="R71" s="10" t="s">
        <v>111</v>
      </c>
      <c r="S71" s="24">
        <v>2550</v>
      </c>
      <c r="T71" s="10" t="s">
        <v>111</v>
      </c>
      <c r="U71" s="24">
        <v>455</v>
      </c>
      <c r="V71" s="10" t="s">
        <v>111</v>
      </c>
      <c r="W71" s="24">
        <v>2095</v>
      </c>
      <c r="X71" s="10" t="s">
        <v>111</v>
      </c>
      <c r="Y71" s="24">
        <v>89177</v>
      </c>
      <c r="Z71" s="10" t="s">
        <v>111</v>
      </c>
      <c r="AA71" s="24">
        <v>28040</v>
      </c>
      <c r="AB71" s="10" t="s">
        <v>111</v>
      </c>
      <c r="AC71" s="24">
        <v>121265</v>
      </c>
      <c r="AD71" s="10" t="s">
        <v>111</v>
      </c>
      <c r="AE71" s="24">
        <v>85832</v>
      </c>
      <c r="AF71" s="10" t="s">
        <v>111</v>
      </c>
      <c r="AG71" s="24">
        <v>52234</v>
      </c>
      <c r="AH71" s="10" t="s">
        <v>111</v>
      </c>
      <c r="AI71" s="24">
        <v>111340</v>
      </c>
      <c r="AJ71" s="10" t="s">
        <v>111</v>
      </c>
      <c r="AK71" s="24">
        <v>291834</v>
      </c>
      <c r="AL71" s="10" t="s">
        <v>111</v>
      </c>
      <c r="AM71" s="24">
        <v>237128</v>
      </c>
      <c r="AN71" s="10" t="s">
        <v>111</v>
      </c>
      <c r="AO71" s="24">
        <v>55923</v>
      </c>
      <c r="AP71" s="10" t="s">
        <v>111</v>
      </c>
      <c r="AQ71" s="24">
        <v>1755867</v>
      </c>
      <c r="AR71" s="10" t="s">
        <v>111</v>
      </c>
      <c r="AS71" s="24">
        <v>1871187</v>
      </c>
      <c r="AT71" s="10" t="s">
        <v>111</v>
      </c>
      <c r="AU71" s="24">
        <v>1425528</v>
      </c>
      <c r="AV71" s="10" t="s">
        <v>111</v>
      </c>
      <c r="AW71" s="24">
        <v>830526</v>
      </c>
      <c r="AX71" s="10" t="s">
        <v>111</v>
      </c>
      <c r="AY71" s="24">
        <v>69501</v>
      </c>
      <c r="AZ71" s="10" t="s">
        <v>111</v>
      </c>
      <c r="BA71" s="24" t="s">
        <v>95</v>
      </c>
    </row>
    <row r="72" spans="2:53" ht="15.75" x14ac:dyDescent="0.25">
      <c r="B72" s="7" t="s">
        <v>172</v>
      </c>
      <c r="C72" s="6" t="s">
        <v>111</v>
      </c>
      <c r="D72" s="8" t="s">
        <v>111</v>
      </c>
      <c r="E72" s="23">
        <v>7743255</v>
      </c>
      <c r="F72" s="8" t="s">
        <v>111</v>
      </c>
      <c r="G72" s="23">
        <v>6713</v>
      </c>
      <c r="H72" s="8" t="s">
        <v>111</v>
      </c>
      <c r="I72" s="23">
        <v>7736543</v>
      </c>
      <c r="J72" s="8" t="s">
        <v>111</v>
      </c>
      <c r="K72" s="23">
        <v>44776</v>
      </c>
      <c r="L72" s="8" t="s">
        <v>111</v>
      </c>
      <c r="M72" s="23" t="s">
        <v>95</v>
      </c>
      <c r="N72" s="8" t="s">
        <v>111</v>
      </c>
      <c r="O72" s="23">
        <v>7911</v>
      </c>
      <c r="P72" s="8" t="s">
        <v>111</v>
      </c>
      <c r="Q72" s="23">
        <v>73510</v>
      </c>
      <c r="R72" s="8" t="s">
        <v>111</v>
      </c>
      <c r="S72" s="23" t="s">
        <v>95</v>
      </c>
      <c r="T72" s="8" t="s">
        <v>111</v>
      </c>
      <c r="U72" s="23" t="s">
        <v>95</v>
      </c>
      <c r="V72" s="8" t="s">
        <v>111</v>
      </c>
      <c r="W72" s="23" t="s">
        <v>95</v>
      </c>
      <c r="X72" s="8" t="s">
        <v>111</v>
      </c>
      <c r="Y72" s="23">
        <v>38271</v>
      </c>
      <c r="Z72" s="8" t="s">
        <v>111</v>
      </c>
      <c r="AA72" s="23" t="s">
        <v>95</v>
      </c>
      <c r="AB72" s="8" t="s">
        <v>111</v>
      </c>
      <c r="AC72" s="23">
        <v>34256</v>
      </c>
      <c r="AD72" s="8" t="s">
        <v>111</v>
      </c>
      <c r="AE72" s="23">
        <v>89528</v>
      </c>
      <c r="AF72" s="8" t="s">
        <v>111</v>
      </c>
      <c r="AG72" s="23">
        <v>42179</v>
      </c>
      <c r="AH72" s="8" t="s">
        <v>111</v>
      </c>
      <c r="AI72" s="23">
        <v>6205</v>
      </c>
      <c r="AJ72" s="8" t="s">
        <v>111</v>
      </c>
      <c r="AK72" s="23">
        <v>150654</v>
      </c>
      <c r="AL72" s="8" t="s">
        <v>111</v>
      </c>
      <c r="AM72" s="23">
        <v>234</v>
      </c>
      <c r="AN72" s="8" t="s">
        <v>111</v>
      </c>
      <c r="AO72" s="23">
        <v>30986</v>
      </c>
      <c r="AP72" s="8" t="s">
        <v>111</v>
      </c>
      <c r="AQ72" s="23">
        <v>632787</v>
      </c>
      <c r="AR72" s="8" t="s">
        <v>111</v>
      </c>
      <c r="AS72" s="23">
        <v>178385</v>
      </c>
      <c r="AT72" s="8" t="s">
        <v>111</v>
      </c>
      <c r="AU72" s="23">
        <v>248972</v>
      </c>
      <c r="AV72" s="8" t="s">
        <v>111</v>
      </c>
      <c r="AW72" s="23">
        <v>5479528</v>
      </c>
      <c r="AX72" s="8" t="s">
        <v>111</v>
      </c>
      <c r="AY72" s="23">
        <v>678362</v>
      </c>
      <c r="AZ72" s="8" t="s">
        <v>111</v>
      </c>
      <c r="BA72" s="23" t="s">
        <v>95</v>
      </c>
    </row>
    <row r="73" spans="2:53" ht="15.75" x14ac:dyDescent="0.25">
      <c r="B73" s="7" t="s">
        <v>173</v>
      </c>
      <c r="C73" s="6" t="s">
        <v>111</v>
      </c>
      <c r="D73" s="10" t="s">
        <v>111</v>
      </c>
      <c r="E73" s="24">
        <v>28071234</v>
      </c>
      <c r="F73" s="10" t="s">
        <v>111</v>
      </c>
      <c r="G73" s="24">
        <v>239116</v>
      </c>
      <c r="H73" s="10" t="s">
        <v>111</v>
      </c>
      <c r="I73" s="24">
        <v>27832118</v>
      </c>
      <c r="J73" s="10" t="s">
        <v>111</v>
      </c>
      <c r="K73" s="24">
        <v>32388</v>
      </c>
      <c r="L73" s="10" t="s">
        <v>111</v>
      </c>
      <c r="M73" s="24" t="s">
        <v>95</v>
      </c>
      <c r="N73" s="10" t="s">
        <v>111</v>
      </c>
      <c r="O73" s="24">
        <v>122959</v>
      </c>
      <c r="P73" s="10" t="s">
        <v>111</v>
      </c>
      <c r="Q73" s="24">
        <v>197965</v>
      </c>
      <c r="R73" s="10" t="s">
        <v>111</v>
      </c>
      <c r="S73" s="24" t="s">
        <v>95</v>
      </c>
      <c r="T73" s="10" t="s">
        <v>111</v>
      </c>
      <c r="U73" s="24" t="s">
        <v>95</v>
      </c>
      <c r="V73" s="10" t="s">
        <v>111</v>
      </c>
      <c r="W73" s="24" t="s">
        <v>95</v>
      </c>
      <c r="X73" s="10" t="s">
        <v>111</v>
      </c>
      <c r="Y73" s="24">
        <v>214820</v>
      </c>
      <c r="Z73" s="10" t="s">
        <v>111</v>
      </c>
      <c r="AA73" s="24">
        <v>19740</v>
      </c>
      <c r="AB73" s="10" t="s">
        <v>111</v>
      </c>
      <c r="AC73" s="24">
        <v>146955</v>
      </c>
      <c r="AD73" s="10" t="s">
        <v>111</v>
      </c>
      <c r="AE73" s="24">
        <v>102685</v>
      </c>
      <c r="AF73" s="10" t="s">
        <v>111</v>
      </c>
      <c r="AG73" s="24" t="s">
        <v>95</v>
      </c>
      <c r="AH73" s="10" t="s">
        <v>111</v>
      </c>
      <c r="AI73" s="24">
        <v>53155</v>
      </c>
      <c r="AJ73" s="10" t="s">
        <v>111</v>
      </c>
      <c r="AK73" s="24">
        <v>149247</v>
      </c>
      <c r="AL73" s="10" t="s">
        <v>111</v>
      </c>
      <c r="AM73" s="24">
        <v>39792</v>
      </c>
      <c r="AN73" s="10" t="s">
        <v>111</v>
      </c>
      <c r="AO73" s="24" t="s">
        <v>95</v>
      </c>
      <c r="AP73" s="10" t="s">
        <v>111</v>
      </c>
      <c r="AQ73" s="24">
        <v>427839</v>
      </c>
      <c r="AR73" s="10" t="s">
        <v>111</v>
      </c>
      <c r="AS73" s="24">
        <v>202191</v>
      </c>
      <c r="AT73" s="10" t="s">
        <v>111</v>
      </c>
      <c r="AU73" s="24">
        <v>47216</v>
      </c>
      <c r="AV73" s="10" t="s">
        <v>111</v>
      </c>
      <c r="AW73" s="24">
        <v>669771</v>
      </c>
      <c r="AX73" s="10" t="s">
        <v>111</v>
      </c>
      <c r="AY73" s="24">
        <v>25392766</v>
      </c>
      <c r="AZ73" s="10" t="s">
        <v>111</v>
      </c>
      <c r="BA73" s="24">
        <v>12628</v>
      </c>
    </row>
    <row r="74" spans="2:53" ht="15.75" x14ac:dyDescent="0.25">
      <c r="B74" s="7" t="s">
        <v>174</v>
      </c>
      <c r="C74" s="6" t="s">
        <v>111</v>
      </c>
      <c r="D74" s="8" t="s">
        <v>111</v>
      </c>
      <c r="E74" s="23">
        <v>16361177</v>
      </c>
      <c r="F74" s="8" t="s">
        <v>111</v>
      </c>
      <c r="G74" s="23">
        <v>12985</v>
      </c>
      <c r="H74" s="8" t="s">
        <v>111</v>
      </c>
      <c r="I74" s="23">
        <v>16348192</v>
      </c>
      <c r="J74" s="8" t="s">
        <v>111</v>
      </c>
      <c r="K74" s="23">
        <v>8172</v>
      </c>
      <c r="L74" s="8" t="s">
        <v>111</v>
      </c>
      <c r="M74" s="23" t="s">
        <v>95</v>
      </c>
      <c r="N74" s="8" t="s">
        <v>111</v>
      </c>
      <c r="O74" s="23">
        <v>13185</v>
      </c>
      <c r="P74" s="8" t="s">
        <v>111</v>
      </c>
      <c r="Q74" s="23">
        <v>46186</v>
      </c>
      <c r="R74" s="8" t="s">
        <v>111</v>
      </c>
      <c r="S74" s="23" t="s">
        <v>95</v>
      </c>
      <c r="T74" s="8" t="s">
        <v>111</v>
      </c>
      <c r="U74" s="23" t="s">
        <v>95</v>
      </c>
      <c r="V74" s="8" t="s">
        <v>111</v>
      </c>
      <c r="W74" s="23" t="s">
        <v>95</v>
      </c>
      <c r="X74" s="8" t="s">
        <v>111</v>
      </c>
      <c r="Y74" s="23">
        <v>102383</v>
      </c>
      <c r="Z74" s="8" t="s">
        <v>111</v>
      </c>
      <c r="AA74" s="23">
        <v>15</v>
      </c>
      <c r="AB74" s="8" t="s">
        <v>111</v>
      </c>
      <c r="AC74" s="23">
        <v>168102</v>
      </c>
      <c r="AD74" s="8" t="s">
        <v>111</v>
      </c>
      <c r="AE74" s="23">
        <v>3326</v>
      </c>
      <c r="AF74" s="8" t="s">
        <v>111</v>
      </c>
      <c r="AG74" s="23" t="s">
        <v>95</v>
      </c>
      <c r="AH74" s="8" t="s">
        <v>111</v>
      </c>
      <c r="AI74" s="23">
        <v>3648</v>
      </c>
      <c r="AJ74" s="8" t="s">
        <v>111</v>
      </c>
      <c r="AK74" s="23">
        <v>117687</v>
      </c>
      <c r="AL74" s="8" t="s">
        <v>111</v>
      </c>
      <c r="AM74" s="23" t="s">
        <v>95</v>
      </c>
      <c r="AN74" s="8" t="s">
        <v>111</v>
      </c>
      <c r="AO74" s="23" t="s">
        <v>95</v>
      </c>
      <c r="AP74" s="8" t="s">
        <v>111</v>
      </c>
      <c r="AQ74" s="23">
        <v>28294</v>
      </c>
      <c r="AR74" s="8" t="s">
        <v>111</v>
      </c>
      <c r="AS74" s="23">
        <v>15902</v>
      </c>
      <c r="AT74" s="8" t="s">
        <v>111</v>
      </c>
      <c r="AU74" s="23" t="s">
        <v>95</v>
      </c>
      <c r="AV74" s="8" t="s">
        <v>111</v>
      </c>
      <c r="AW74" s="23" t="s">
        <v>95</v>
      </c>
      <c r="AX74" s="8" t="s">
        <v>111</v>
      </c>
      <c r="AY74" s="23" t="s">
        <v>95</v>
      </c>
      <c r="AZ74" s="8" t="s">
        <v>111</v>
      </c>
      <c r="BA74" s="23">
        <v>15841294</v>
      </c>
    </row>
    <row r="75" spans="2:53" x14ac:dyDescent="0.2">
      <c r="B75" s="17" t="s">
        <v>220</v>
      </c>
    </row>
  </sheetData>
  <mergeCells count="128">
    <mergeCell ref="F47:G48"/>
    <mergeCell ref="D49:E49"/>
    <mergeCell ref="F49:G49"/>
    <mergeCell ref="H49:I49"/>
    <mergeCell ref="J49:K49"/>
    <mergeCell ref="L49:M49"/>
    <mergeCell ref="N49:O49"/>
    <mergeCell ref="P49:Q49"/>
    <mergeCell ref="R49:S49"/>
    <mergeCell ref="T49:U49"/>
    <mergeCell ref="V48:W48"/>
    <mergeCell ref="X48:Y48"/>
    <mergeCell ref="Z48:AA48"/>
    <mergeCell ref="AB48:AC48"/>
    <mergeCell ref="AD48:AE48"/>
    <mergeCell ref="AF48:AG48"/>
    <mergeCell ref="AH48:AI48"/>
    <mergeCell ref="AX49:AY49"/>
    <mergeCell ref="AZ49:BA49"/>
    <mergeCell ref="AT48:AU48"/>
    <mergeCell ref="AV48:AW48"/>
    <mergeCell ref="AX48:AY48"/>
    <mergeCell ref="AZ48:BA48"/>
    <mergeCell ref="V49:W49"/>
    <mergeCell ref="X49:Y49"/>
    <mergeCell ref="Z49:AA49"/>
    <mergeCell ref="AJ48:AK48"/>
    <mergeCell ref="AL48:AM48"/>
    <mergeCell ref="AN48:AO48"/>
    <mergeCell ref="AP48:AQ48"/>
    <mergeCell ref="AR48:AS48"/>
    <mergeCell ref="B40:C40"/>
    <mergeCell ref="D40:BA40"/>
    <mergeCell ref="B41:C41"/>
    <mergeCell ref="D41:BA41"/>
    <mergeCell ref="B42:C42"/>
    <mergeCell ref="D42:BA42"/>
    <mergeCell ref="B43:C43"/>
    <mergeCell ref="D43:BA43"/>
    <mergeCell ref="B44:C44"/>
    <mergeCell ref="D44:BA44"/>
    <mergeCell ref="B45:C45"/>
    <mergeCell ref="D45:BA45"/>
    <mergeCell ref="B46:C48"/>
    <mergeCell ref="D46:E48"/>
    <mergeCell ref="F46:BA46"/>
    <mergeCell ref="AL49:AM49"/>
    <mergeCell ref="AN49:AO49"/>
    <mergeCell ref="AP49:AQ49"/>
    <mergeCell ref="AR49:AS49"/>
    <mergeCell ref="AT49:AU49"/>
    <mergeCell ref="AV49:AW49"/>
    <mergeCell ref="AB49:AC49"/>
    <mergeCell ref="AD49:AE49"/>
    <mergeCell ref="AF49:AG49"/>
    <mergeCell ref="AH49:AI49"/>
    <mergeCell ref="AJ49:AK49"/>
    <mergeCell ref="H47:I48"/>
    <mergeCell ref="J47:BA47"/>
    <mergeCell ref="J48:K48"/>
    <mergeCell ref="L48:M48"/>
    <mergeCell ref="N48:O48"/>
    <mergeCell ref="P48:Q48"/>
    <mergeCell ref="R48:S48"/>
    <mergeCell ref="T48:U48"/>
    <mergeCell ref="AX10:AY10"/>
    <mergeCell ref="AZ10:BA10"/>
    <mergeCell ref="AP10:AQ10"/>
    <mergeCell ref="AR10:AS10"/>
    <mergeCell ref="AT10:AU10"/>
    <mergeCell ref="A3:C3"/>
    <mergeCell ref="D3:BA3"/>
    <mergeCell ref="A4:C4"/>
    <mergeCell ref="D4:BA4"/>
    <mergeCell ref="A5:C5"/>
    <mergeCell ref="D5:BA5"/>
    <mergeCell ref="A6:C6"/>
    <mergeCell ref="D6:BA6"/>
    <mergeCell ref="A7:C7"/>
    <mergeCell ref="D7:BA7"/>
    <mergeCell ref="A8:C10"/>
    <mergeCell ref="D8:E10"/>
    <mergeCell ref="F8:BA8"/>
    <mergeCell ref="F9:G10"/>
    <mergeCell ref="H9:I10"/>
    <mergeCell ref="J9:BA9"/>
    <mergeCell ref="J10:K10"/>
    <mergeCell ref="L10:M10"/>
    <mergeCell ref="N10:O10"/>
    <mergeCell ref="P10:Q10"/>
    <mergeCell ref="R10:S10"/>
    <mergeCell ref="AV10:AW10"/>
    <mergeCell ref="D11:E11"/>
    <mergeCell ref="F11:G11"/>
    <mergeCell ref="H11:I11"/>
    <mergeCell ref="J11:K11"/>
    <mergeCell ref="L11:M11"/>
    <mergeCell ref="N11:O11"/>
    <mergeCell ref="AH10:AI10"/>
    <mergeCell ref="AJ10:AK10"/>
    <mergeCell ref="AL10:AM10"/>
    <mergeCell ref="AN10:AO10"/>
    <mergeCell ref="X11:Y11"/>
    <mergeCell ref="Z11:AA11"/>
    <mergeCell ref="X10:Y10"/>
    <mergeCell ref="Z10:AA10"/>
    <mergeCell ref="AB10:AC10"/>
    <mergeCell ref="AD10:AE10"/>
    <mergeCell ref="AF10:AG10"/>
    <mergeCell ref="T11:U11"/>
    <mergeCell ref="R11:S11"/>
    <mergeCell ref="V10:W10"/>
    <mergeCell ref="T10:U10"/>
    <mergeCell ref="P11:Q11"/>
    <mergeCell ref="V11:W11"/>
    <mergeCell ref="AZ11:BA11"/>
    <mergeCell ref="AN11:AO11"/>
    <mergeCell ref="AP11:AQ11"/>
    <mergeCell ref="AR11:AS11"/>
    <mergeCell ref="AT11:AU11"/>
    <mergeCell ref="AV11:AW11"/>
    <mergeCell ref="AX11:AY11"/>
    <mergeCell ref="AB11:AC11"/>
    <mergeCell ref="AD11:AE11"/>
    <mergeCell ref="AF11:AG11"/>
    <mergeCell ref="AH11:AI11"/>
    <mergeCell ref="AJ11:AK11"/>
    <mergeCell ref="AL11:AM11"/>
  </mergeCells>
  <hyperlinks>
    <hyperlink ref="A2" r:id="rId1" tooltip="Click once to display linked information. Click and hold to select this cell." display="http://dati5.istat.it/OECDStat_Metadata/ShowMetadata.ashx?Dataset=DCSC_TRAMERCIS1&amp;ShowOnWeb=true&amp;Lang=fr" xr:uid="{00000000-0004-0000-0A00-000000000000}"/>
    <hyperlink ref="B39" r:id="rId2" tooltip="Click once to display linked information. Click and hold to select this cell." display="http://dati.istat.it/OECDStat_Metadata/ShowMetadata.ashx?Dataset=DCSC_TRAMERCIS1&amp;ShowOnWeb=true&amp;Lang=it" xr:uid="{00000000-0004-0000-0A00-000001000000}"/>
    <hyperlink ref="B75" r:id="rId3" tooltip="Click once to display linked information. Click and hold to select this cell." display="http://dativ7a.istat.it/" xr:uid="{00000000-0004-0000-0A00-000002000000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GW37"/>
  <sheetViews>
    <sheetView zoomScaleNormal="100" workbookViewId="0">
      <selection activeCell="A37" sqref="A37"/>
    </sheetView>
  </sheetViews>
  <sheetFormatPr defaultColWidth="8.85546875" defaultRowHeight="12.75" x14ac:dyDescent="0.2"/>
  <cols>
    <col min="1" max="1" width="23.42578125" style="69" customWidth="1"/>
    <col min="2" max="2" width="13.42578125" style="69" bestFit="1" customWidth="1"/>
    <col min="3" max="3" width="12.42578125" style="69" bestFit="1" customWidth="1"/>
    <col min="4" max="4" width="8.85546875" style="69" customWidth="1"/>
    <col min="5" max="5" width="2.140625" style="69" customWidth="1"/>
    <col min="6" max="7" width="13.42578125" style="69" bestFit="1" customWidth="1"/>
    <col min="8" max="8" width="8.85546875" style="69" customWidth="1"/>
    <col min="9" max="9" width="2" style="69" customWidth="1"/>
    <col min="10" max="10" width="15.42578125" style="69" bestFit="1" customWidth="1"/>
    <col min="11" max="11" width="13.42578125" style="69" bestFit="1" customWidth="1"/>
    <col min="12" max="16384" width="8.85546875" style="69"/>
  </cols>
  <sheetData>
    <row r="1" spans="1:205" s="62" customFormat="1" ht="18.75" x14ac:dyDescent="0.2">
      <c r="A1" s="191" t="s">
        <v>226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/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  <c r="EN1" s="63"/>
      <c r="EO1" s="63"/>
      <c r="EP1" s="63"/>
      <c r="EQ1" s="63"/>
      <c r="ER1" s="63"/>
      <c r="ES1" s="63"/>
      <c r="ET1" s="63"/>
      <c r="EU1" s="63"/>
      <c r="EV1" s="63"/>
      <c r="EW1" s="63"/>
      <c r="EX1" s="63"/>
      <c r="EY1" s="63"/>
      <c r="EZ1" s="63"/>
      <c r="FA1" s="63"/>
      <c r="FB1" s="63"/>
      <c r="FC1" s="63"/>
      <c r="FD1" s="63"/>
      <c r="FE1" s="63"/>
      <c r="FF1" s="63"/>
      <c r="FG1" s="63"/>
      <c r="FH1" s="63"/>
      <c r="FI1" s="63"/>
      <c r="FJ1" s="63"/>
      <c r="FK1" s="63"/>
      <c r="FL1" s="63"/>
      <c r="FM1" s="63"/>
      <c r="FN1" s="63"/>
      <c r="FO1" s="63"/>
      <c r="FP1" s="63"/>
      <c r="FQ1" s="63"/>
      <c r="FR1" s="63"/>
      <c r="FS1" s="63"/>
      <c r="FT1" s="63"/>
      <c r="FU1" s="63"/>
      <c r="FV1" s="63"/>
      <c r="FW1" s="63"/>
      <c r="FX1" s="63"/>
      <c r="FY1" s="63"/>
      <c r="FZ1" s="63"/>
      <c r="GA1" s="63"/>
      <c r="GB1" s="63"/>
      <c r="GC1" s="63"/>
      <c r="GD1" s="63"/>
      <c r="GE1" s="63"/>
      <c r="GF1" s="63"/>
      <c r="GG1" s="63"/>
      <c r="GH1" s="63"/>
      <c r="GI1" s="63"/>
      <c r="GJ1" s="63"/>
      <c r="GK1" s="63"/>
      <c r="GL1" s="63"/>
      <c r="GM1" s="63"/>
      <c r="GN1" s="63"/>
      <c r="GO1" s="63"/>
      <c r="GP1" s="63"/>
      <c r="GQ1" s="63"/>
      <c r="GR1" s="63"/>
      <c r="GS1" s="63"/>
      <c r="GT1" s="63"/>
      <c r="GU1" s="63"/>
      <c r="GV1" s="63"/>
      <c r="GW1" s="63"/>
    </row>
    <row r="2" spans="1:205" s="62" customFormat="1" ht="15.75" x14ac:dyDescent="0.2">
      <c r="B2" s="63"/>
      <c r="C2" s="63"/>
      <c r="D2" s="63"/>
      <c r="E2" s="63"/>
      <c r="F2" s="63"/>
      <c r="G2" s="63"/>
    </row>
    <row r="3" spans="1:205" ht="12.75" customHeight="1" x14ac:dyDescent="0.2">
      <c r="A3" s="223" t="s">
        <v>179</v>
      </c>
      <c r="B3" s="221" t="s">
        <v>1</v>
      </c>
      <c r="C3" s="221"/>
      <c r="D3" s="221"/>
      <c r="E3" s="122"/>
      <c r="F3" s="221" t="s">
        <v>2</v>
      </c>
      <c r="G3" s="221"/>
      <c r="H3" s="221"/>
      <c r="I3" s="123"/>
      <c r="J3" s="221" t="s">
        <v>3</v>
      </c>
      <c r="K3" s="221"/>
      <c r="L3" s="221"/>
    </row>
    <row r="4" spans="1:205" x14ac:dyDescent="0.2">
      <c r="A4" s="225"/>
      <c r="B4" s="30" t="s">
        <v>52</v>
      </c>
      <c r="C4" s="30" t="s">
        <v>90</v>
      </c>
      <c r="D4" s="30" t="s">
        <v>91</v>
      </c>
      <c r="E4" s="124"/>
      <c r="F4" s="30" t="s">
        <v>52</v>
      </c>
      <c r="G4" s="30" t="s">
        <v>90</v>
      </c>
      <c r="H4" s="30" t="s">
        <v>91</v>
      </c>
      <c r="I4" s="30"/>
      <c r="J4" s="30" t="s">
        <v>52</v>
      </c>
      <c r="K4" s="30" t="s">
        <v>90</v>
      </c>
      <c r="L4" s="30" t="s">
        <v>91</v>
      </c>
    </row>
    <row r="5" spans="1:205" s="48" customFormat="1" ht="12" x14ac:dyDescent="0.2">
      <c r="A5" s="48" t="s">
        <v>4</v>
      </c>
    </row>
    <row r="6" spans="1:205" s="48" customFormat="1" ht="12.75" customHeight="1" x14ac:dyDescent="0.2">
      <c r="A6" s="70" t="s">
        <v>17</v>
      </c>
      <c r="B6" s="125">
        <f>'Dati Istat di supporto 4'!J14</f>
        <v>17890031</v>
      </c>
      <c r="C6" s="125">
        <f>'Dati Istat di supporto 4'!L14</f>
        <v>701458</v>
      </c>
      <c r="D6" s="126">
        <f>'Dati Istat di supporto 4'!N14</f>
        <v>39.200000000000003</v>
      </c>
      <c r="E6" s="74"/>
      <c r="F6" s="125">
        <f>'Dati Istat di supporto 4'!P14</f>
        <v>76869179</v>
      </c>
      <c r="G6" s="125">
        <f>'Dati Istat di supporto 4'!R14</f>
        <v>10891467</v>
      </c>
      <c r="H6" s="127">
        <f>G6/F6*1000</f>
        <v>141.68834819999833</v>
      </c>
      <c r="I6" s="74"/>
      <c r="J6" s="125">
        <f>B6+F6</f>
        <v>94759210</v>
      </c>
      <c r="K6" s="125">
        <f>C6+G6</f>
        <v>11592925</v>
      </c>
      <c r="L6" s="127">
        <f>K6/J6*1000</f>
        <v>122.34087852779693</v>
      </c>
    </row>
    <row r="7" spans="1:205" s="48" customFormat="1" x14ac:dyDescent="0.2">
      <c r="A7" s="70" t="s">
        <v>85</v>
      </c>
      <c r="B7" s="125">
        <f>'Dati Istat di supporto 4'!J15</f>
        <v>229318</v>
      </c>
      <c r="C7" s="125">
        <f>'Dati Istat di supporto 4'!L15</f>
        <v>9128</v>
      </c>
      <c r="D7" s="126">
        <f>'Dati Istat di supporto 4'!N15</f>
        <v>39.799999999999997</v>
      </c>
      <c r="E7" s="74"/>
      <c r="F7" s="125">
        <f>'Dati Istat di supporto 4'!P15</f>
        <v>1004303</v>
      </c>
      <c r="G7" s="125">
        <f>'Dati Istat di supporto 4'!R15</f>
        <v>168069</v>
      </c>
      <c r="H7" s="127">
        <f>G7/F7*1000</f>
        <v>167.34889769322606</v>
      </c>
      <c r="I7" s="74"/>
      <c r="J7" s="125">
        <f t="shared" ref="J7:J27" si="0">B7+F7</f>
        <v>1233621</v>
      </c>
      <c r="K7" s="125">
        <f t="shared" ref="K7:K27" si="1">C7+G7</f>
        <v>177197</v>
      </c>
      <c r="L7" s="127">
        <f t="shared" ref="L7:L27" si="2">K7/J7*1000</f>
        <v>143.63974024437005</v>
      </c>
    </row>
    <row r="8" spans="1:205" s="48" customFormat="1" x14ac:dyDescent="0.2">
      <c r="A8" s="70" t="s">
        <v>21</v>
      </c>
      <c r="B8" s="125">
        <f>'Dati Istat di supporto 4'!J16</f>
        <v>1815387</v>
      </c>
      <c r="C8" s="125">
        <f>'Dati Istat di supporto 4'!L16</f>
        <v>123172</v>
      </c>
      <c r="D8" s="126">
        <f>'Dati Istat di supporto 4'!N16</f>
        <v>67.8</v>
      </c>
      <c r="E8" s="74"/>
      <c r="F8" s="125">
        <f>'Dati Istat di supporto 4'!P16</f>
        <v>30621541</v>
      </c>
      <c r="G8" s="125">
        <f>'Dati Istat di supporto 4'!R16</f>
        <v>4192092</v>
      </c>
      <c r="H8" s="127">
        <f t="shared" ref="H8:H27" si="3">G8/F8*1000</f>
        <v>136.90009918181454</v>
      </c>
      <c r="I8" s="74"/>
      <c r="J8" s="125">
        <f t="shared" si="0"/>
        <v>32436928</v>
      </c>
      <c r="K8" s="125">
        <f t="shared" si="1"/>
        <v>4315264</v>
      </c>
      <c r="L8" s="127">
        <f t="shared" si="2"/>
        <v>133.03553283467534</v>
      </c>
    </row>
    <row r="9" spans="1:205" s="48" customFormat="1" x14ac:dyDescent="0.2">
      <c r="A9" s="70" t="s">
        <v>19</v>
      </c>
      <c r="B9" s="125">
        <f>'Dati Istat di supporto 4'!J17</f>
        <v>31823993</v>
      </c>
      <c r="C9" s="125">
        <f>'Dati Istat di supporto 4'!L17</f>
        <v>1455330</v>
      </c>
      <c r="D9" s="126">
        <f>'Dati Istat di supporto 4'!N17</f>
        <v>45.7</v>
      </c>
      <c r="E9" s="74"/>
      <c r="F9" s="125">
        <f>'Dati Istat di supporto 4'!P17</f>
        <v>176039494</v>
      </c>
      <c r="G9" s="125">
        <f>'Dati Istat di supporto 4'!R17</f>
        <v>23567955</v>
      </c>
      <c r="H9" s="127">
        <f t="shared" si="3"/>
        <v>133.87879313036427</v>
      </c>
      <c r="I9" s="74"/>
      <c r="J9" s="125">
        <f t="shared" si="0"/>
        <v>207863487</v>
      </c>
      <c r="K9" s="125">
        <f t="shared" si="1"/>
        <v>25023285</v>
      </c>
      <c r="L9" s="127">
        <f t="shared" si="2"/>
        <v>120.3832638485469</v>
      </c>
    </row>
    <row r="10" spans="1:205" s="48" customFormat="1" x14ac:dyDescent="0.2">
      <c r="A10" s="70" t="s">
        <v>86</v>
      </c>
      <c r="B10" s="125">
        <f>'Dati Istat di supporto 4'!J18</f>
        <v>9177154</v>
      </c>
      <c r="C10" s="125">
        <f>'Dati Istat di supporto 4'!L18</f>
        <v>289584</v>
      </c>
      <c r="D10" s="126">
        <f>'Dati Istat di supporto 4'!N18</f>
        <v>31.6</v>
      </c>
      <c r="E10" s="74"/>
      <c r="F10" s="125">
        <f>'Dati Istat di supporto 4'!P18</f>
        <v>24875624</v>
      </c>
      <c r="G10" s="125">
        <f>'Dati Istat di supporto 4'!R18</f>
        <v>2986403</v>
      </c>
      <c r="H10" s="127">
        <f t="shared" si="3"/>
        <v>120.05339041947249</v>
      </c>
      <c r="I10" s="74"/>
      <c r="J10" s="125">
        <f t="shared" si="0"/>
        <v>34052778</v>
      </c>
      <c r="K10" s="125">
        <f t="shared" si="1"/>
        <v>3275987</v>
      </c>
      <c r="L10" s="127">
        <f t="shared" si="2"/>
        <v>96.203223126171963</v>
      </c>
    </row>
    <row r="11" spans="1:205" s="49" customFormat="1" x14ac:dyDescent="0.2">
      <c r="A11" s="128" t="s">
        <v>54</v>
      </c>
      <c r="B11" s="125">
        <f>'Dati Istat di supporto 4'!J19</f>
        <v>6098805</v>
      </c>
      <c r="C11" s="125">
        <f>'Dati Istat di supporto 4'!L19</f>
        <v>156234</v>
      </c>
      <c r="D11" s="126">
        <f>'Dati Istat di supporto 4'!N19</f>
        <v>25.6</v>
      </c>
      <c r="E11" s="129"/>
      <c r="F11" s="125">
        <f>'Dati Istat di supporto 4'!P19</f>
        <v>11302940</v>
      </c>
      <c r="G11" s="125">
        <f>'Dati Istat di supporto 4'!R19</f>
        <v>1251334</v>
      </c>
      <c r="H11" s="127">
        <f t="shared" si="3"/>
        <v>110.7087182626821</v>
      </c>
      <c r="I11" s="129"/>
      <c r="J11" s="125">
        <f t="shared" si="0"/>
        <v>17401745</v>
      </c>
      <c r="K11" s="125">
        <f t="shared" si="1"/>
        <v>1407568</v>
      </c>
      <c r="L11" s="127">
        <f t="shared" si="2"/>
        <v>80.886600740328049</v>
      </c>
    </row>
    <row r="12" spans="1:205" s="49" customFormat="1" x14ac:dyDescent="0.2">
      <c r="A12" s="128" t="s">
        <v>55</v>
      </c>
      <c r="B12" s="125">
        <f>'Dati Istat di supporto 4'!J20</f>
        <v>3078349</v>
      </c>
      <c r="C12" s="125">
        <f>'Dati Istat di supporto 4'!L20</f>
        <v>133350</v>
      </c>
      <c r="D12" s="126">
        <f>'Dati Istat di supporto 4'!N20</f>
        <v>43.3</v>
      </c>
      <c r="E12" s="129"/>
      <c r="F12" s="125">
        <f>'Dati Istat di supporto 4'!P20</f>
        <v>13572684</v>
      </c>
      <c r="G12" s="125">
        <f>'Dati Istat di supporto 4'!R20</f>
        <v>1735069</v>
      </c>
      <c r="H12" s="127">
        <f t="shared" si="3"/>
        <v>127.83536402969375</v>
      </c>
      <c r="I12" s="129"/>
      <c r="J12" s="125">
        <f t="shared" si="0"/>
        <v>16651033</v>
      </c>
      <c r="K12" s="125">
        <f t="shared" si="1"/>
        <v>1868419</v>
      </c>
      <c r="L12" s="127">
        <f t="shared" si="2"/>
        <v>112.21039559527628</v>
      </c>
    </row>
    <row r="13" spans="1:205" s="48" customFormat="1" x14ac:dyDescent="0.2">
      <c r="A13" s="70" t="s">
        <v>20</v>
      </c>
      <c r="B13" s="125">
        <f>'Dati Istat di supporto 4'!J21</f>
        <v>31187722</v>
      </c>
      <c r="C13" s="125">
        <f>'Dati Istat di supporto 4'!L21</f>
        <v>1352688</v>
      </c>
      <c r="D13" s="126">
        <f>'Dati Istat di supporto 4'!N21</f>
        <v>43.4</v>
      </c>
      <c r="E13" s="74"/>
      <c r="F13" s="125">
        <f>'Dati Istat di supporto 4'!P21</f>
        <v>121728061</v>
      </c>
      <c r="G13" s="125">
        <f>'Dati Istat di supporto 4'!R21</f>
        <v>15885955</v>
      </c>
      <c r="H13" s="127">
        <f t="shared" si="3"/>
        <v>130.50363958397398</v>
      </c>
      <c r="I13" s="74"/>
      <c r="J13" s="125">
        <f t="shared" si="0"/>
        <v>152915783</v>
      </c>
      <c r="K13" s="125">
        <f t="shared" si="1"/>
        <v>17238643</v>
      </c>
      <c r="L13" s="127">
        <f t="shared" si="2"/>
        <v>112.73292175471514</v>
      </c>
    </row>
    <row r="14" spans="1:205" s="48" customFormat="1" x14ac:dyDescent="0.2">
      <c r="A14" s="70" t="s">
        <v>38</v>
      </c>
      <c r="B14" s="125">
        <f>'Dati Istat di supporto 4'!J22</f>
        <v>2831100</v>
      </c>
      <c r="C14" s="125">
        <f>'Dati Istat di supporto 4'!L22</f>
        <v>143953</v>
      </c>
      <c r="D14" s="126">
        <f>'Dati Istat di supporto 4'!N22</f>
        <v>50.8</v>
      </c>
      <c r="E14" s="74"/>
      <c r="F14" s="125">
        <f>'Dati Istat di supporto 4'!P22</f>
        <v>21686942</v>
      </c>
      <c r="G14" s="125">
        <f>'Dati Istat di supporto 4'!R22</f>
        <v>3233978</v>
      </c>
      <c r="H14" s="127">
        <f t="shared" si="3"/>
        <v>149.12097795991707</v>
      </c>
      <c r="I14" s="74"/>
      <c r="J14" s="125">
        <f t="shared" si="0"/>
        <v>24518042</v>
      </c>
      <c r="K14" s="125">
        <f t="shared" si="1"/>
        <v>3377931</v>
      </c>
      <c r="L14" s="127">
        <f t="shared" si="2"/>
        <v>137.77327732777357</v>
      </c>
    </row>
    <row r="15" spans="1:205" s="48" customFormat="1" x14ac:dyDescent="0.2">
      <c r="A15" s="70" t="s">
        <v>39</v>
      </c>
      <c r="B15" s="125">
        <f>'Dati Istat di supporto 4'!J23</f>
        <v>11577205</v>
      </c>
      <c r="C15" s="125">
        <f>'Dati Istat di supporto 4'!L23</f>
        <v>705985</v>
      </c>
      <c r="D15" s="126">
        <f>'Dati Istat di supporto 4'!N23</f>
        <v>61</v>
      </c>
      <c r="E15" s="74"/>
      <c r="F15" s="125">
        <f>'Dati Istat di supporto 4'!P23</f>
        <v>106606524</v>
      </c>
      <c r="G15" s="125">
        <f>'Dati Istat di supporto 4'!R23</f>
        <v>15756699</v>
      </c>
      <c r="H15" s="127">
        <f t="shared" si="3"/>
        <v>147.80238965487703</v>
      </c>
      <c r="I15" s="74"/>
      <c r="J15" s="125">
        <f t="shared" si="0"/>
        <v>118183729</v>
      </c>
      <c r="K15" s="125">
        <f t="shared" si="1"/>
        <v>16462684</v>
      </c>
      <c r="L15" s="127">
        <f t="shared" si="2"/>
        <v>139.29738162179669</v>
      </c>
    </row>
    <row r="16" spans="1:205" s="48" customFormat="1" x14ac:dyDescent="0.2">
      <c r="A16" s="70" t="s">
        <v>22</v>
      </c>
      <c r="B16" s="125">
        <f>'Dati Istat di supporto 4'!J24</f>
        <v>7449106</v>
      </c>
      <c r="C16" s="125">
        <f>'Dati Istat di supporto 4'!L24</f>
        <v>369548</v>
      </c>
      <c r="D16" s="126">
        <f>'Dati Istat di supporto 4'!N24</f>
        <v>49.6</v>
      </c>
      <c r="E16" s="74"/>
      <c r="F16" s="125">
        <f>'Dati Istat di supporto 4'!P24</f>
        <v>60534301</v>
      </c>
      <c r="G16" s="125">
        <f>'Dati Istat di supporto 4'!R24</f>
        <v>9238937</v>
      </c>
      <c r="H16" s="127">
        <f t="shared" si="3"/>
        <v>152.62317144787053</v>
      </c>
      <c r="I16" s="74"/>
      <c r="J16" s="125">
        <f t="shared" si="0"/>
        <v>67983407</v>
      </c>
      <c r="K16" s="125">
        <f t="shared" si="1"/>
        <v>9608485</v>
      </c>
      <c r="L16" s="127">
        <f t="shared" si="2"/>
        <v>141.33573799853838</v>
      </c>
    </row>
    <row r="17" spans="1:12" s="48" customFormat="1" x14ac:dyDescent="0.2">
      <c r="A17" s="70" t="s">
        <v>23</v>
      </c>
      <c r="B17" s="125">
        <f>'Dati Istat di supporto 4'!J25</f>
        <v>2104369</v>
      </c>
      <c r="C17" s="125">
        <f>'Dati Istat di supporto 4'!L25</f>
        <v>157770</v>
      </c>
      <c r="D17" s="126">
        <f>'Dati Istat di supporto 4'!N25</f>
        <v>75</v>
      </c>
      <c r="E17" s="74"/>
      <c r="F17" s="125">
        <f>'Dati Istat di supporto 4'!P25</f>
        <v>14668802</v>
      </c>
      <c r="G17" s="125">
        <f>'Dati Istat di supporto 4'!R25</f>
        <v>2419810</v>
      </c>
      <c r="H17" s="127">
        <f t="shared" si="3"/>
        <v>164.96302833728345</v>
      </c>
      <c r="I17" s="74"/>
      <c r="J17" s="125">
        <f t="shared" si="0"/>
        <v>16773171</v>
      </c>
      <c r="K17" s="125">
        <f t="shared" si="1"/>
        <v>2577580</v>
      </c>
      <c r="L17" s="127">
        <f t="shared" si="2"/>
        <v>153.67279091115211</v>
      </c>
    </row>
    <row r="18" spans="1:12" s="48" customFormat="1" x14ac:dyDescent="0.2">
      <c r="A18" s="70" t="s">
        <v>24</v>
      </c>
      <c r="B18" s="125">
        <f>'Dati Istat di supporto 4'!J26</f>
        <v>3794929</v>
      </c>
      <c r="C18" s="125">
        <f>'Dati Istat di supporto 4'!L26</f>
        <v>195449</v>
      </c>
      <c r="D18" s="126">
        <f>'Dati Istat di supporto 4'!N26</f>
        <v>51.5</v>
      </c>
      <c r="E18" s="74"/>
      <c r="F18" s="125">
        <f>'Dati Istat di supporto 4'!P26</f>
        <v>16291269</v>
      </c>
      <c r="G18" s="125">
        <f>'Dati Istat di supporto 4'!R26</f>
        <v>3269958</v>
      </c>
      <c r="H18" s="127">
        <f t="shared" si="3"/>
        <v>200.71843390468845</v>
      </c>
      <c r="I18" s="74"/>
      <c r="J18" s="125">
        <f t="shared" si="0"/>
        <v>20086198</v>
      </c>
      <c r="K18" s="125">
        <f t="shared" si="1"/>
        <v>3465407</v>
      </c>
      <c r="L18" s="127">
        <f t="shared" si="2"/>
        <v>172.52677684447798</v>
      </c>
    </row>
    <row r="19" spans="1:12" s="48" customFormat="1" x14ac:dyDescent="0.2">
      <c r="A19" s="70" t="s">
        <v>25</v>
      </c>
      <c r="B19" s="125">
        <f>'Dati Istat di supporto 4'!J27</f>
        <v>3294843</v>
      </c>
      <c r="C19" s="125">
        <f>'Dati Istat di supporto 4'!L27</f>
        <v>228799</v>
      </c>
      <c r="D19" s="126">
        <f>'Dati Istat di supporto 4'!N27</f>
        <v>69.400000000000006</v>
      </c>
      <c r="E19" s="74"/>
      <c r="F19" s="125">
        <f>'Dati Istat di supporto 4'!P27</f>
        <v>42609927</v>
      </c>
      <c r="G19" s="125">
        <f>'Dati Istat di supporto 4'!R27</f>
        <v>6926707</v>
      </c>
      <c r="H19" s="127">
        <f t="shared" si="3"/>
        <v>162.56087460558194</v>
      </c>
      <c r="I19" s="74"/>
      <c r="J19" s="125">
        <f t="shared" si="0"/>
        <v>45904770</v>
      </c>
      <c r="K19" s="125">
        <f t="shared" si="1"/>
        <v>7155506</v>
      </c>
      <c r="L19" s="127">
        <f t="shared" si="2"/>
        <v>155.87717790547691</v>
      </c>
    </row>
    <row r="20" spans="1:12" s="48" customFormat="1" x14ac:dyDescent="0.2">
      <c r="A20" s="70" t="s">
        <v>26</v>
      </c>
      <c r="B20" s="125">
        <f>'Dati Istat di supporto 4'!J28</f>
        <v>3818746</v>
      </c>
      <c r="C20" s="125">
        <f>'Dati Istat di supporto 4'!L28</f>
        <v>167904</v>
      </c>
      <c r="D20" s="126">
        <f>'Dati Istat di supporto 4'!N28</f>
        <v>44</v>
      </c>
      <c r="E20" s="74"/>
      <c r="F20" s="125">
        <f>'Dati Istat di supporto 4'!P28</f>
        <v>13013829</v>
      </c>
      <c r="G20" s="125">
        <f>'Dati Istat di supporto 4'!R28</f>
        <v>3160599</v>
      </c>
      <c r="H20" s="127">
        <f t="shared" si="3"/>
        <v>242.86464806015201</v>
      </c>
      <c r="I20" s="74"/>
      <c r="J20" s="125">
        <f t="shared" si="0"/>
        <v>16832575</v>
      </c>
      <c r="K20" s="125">
        <f t="shared" si="1"/>
        <v>3328503</v>
      </c>
      <c r="L20" s="127">
        <f t="shared" si="2"/>
        <v>197.74175965352893</v>
      </c>
    </row>
    <row r="21" spans="1:12" s="48" customFormat="1" x14ac:dyDescent="0.2">
      <c r="A21" s="70" t="s">
        <v>27</v>
      </c>
      <c r="B21" s="125">
        <f>'Dati Istat di supporto 4'!J29</f>
        <v>553912</v>
      </c>
      <c r="C21" s="125">
        <f>'Dati Istat di supporto 4'!L29</f>
        <v>23356</v>
      </c>
      <c r="D21" s="126">
        <f>'Dati Istat di supporto 4'!N29</f>
        <v>42.2</v>
      </c>
      <c r="E21" s="74"/>
      <c r="F21" s="125">
        <f>'Dati Istat di supporto 4'!P29</f>
        <v>2996888</v>
      </c>
      <c r="G21" s="125">
        <f>'Dati Istat di supporto 4'!R29</f>
        <v>429647</v>
      </c>
      <c r="H21" s="127">
        <f t="shared" si="3"/>
        <v>143.36438332029758</v>
      </c>
      <c r="I21" s="74"/>
      <c r="J21" s="125">
        <f t="shared" si="0"/>
        <v>3550800</v>
      </c>
      <c r="K21" s="125">
        <f t="shared" si="1"/>
        <v>453003</v>
      </c>
      <c r="L21" s="127">
        <f t="shared" si="2"/>
        <v>127.57772896248731</v>
      </c>
    </row>
    <row r="22" spans="1:12" s="48" customFormat="1" x14ac:dyDescent="0.2">
      <c r="A22" s="70" t="s">
        <v>28</v>
      </c>
      <c r="B22" s="125">
        <f>'Dati Istat di supporto 4'!J30</f>
        <v>5742794</v>
      </c>
      <c r="C22" s="125">
        <f>'Dati Istat di supporto 4'!L30</f>
        <v>275201</v>
      </c>
      <c r="D22" s="126">
        <f>'Dati Istat di supporto 4'!N30</f>
        <v>47.9</v>
      </c>
      <c r="E22" s="74"/>
      <c r="F22" s="125">
        <f>'Dati Istat di supporto 4'!P30</f>
        <v>34628022</v>
      </c>
      <c r="G22" s="125">
        <f>'Dati Istat di supporto 4'!R30</f>
        <v>7478170</v>
      </c>
      <c r="H22" s="127">
        <f t="shared" si="3"/>
        <v>215.957180574738</v>
      </c>
      <c r="I22" s="74"/>
      <c r="J22" s="125">
        <f t="shared" si="0"/>
        <v>40370816</v>
      </c>
      <c r="K22" s="125">
        <f t="shared" si="1"/>
        <v>7753371</v>
      </c>
      <c r="L22" s="127">
        <f t="shared" si="2"/>
        <v>192.05385890639417</v>
      </c>
    </row>
    <row r="23" spans="1:12" s="48" customFormat="1" x14ac:dyDescent="0.2">
      <c r="A23" s="70" t="s">
        <v>29</v>
      </c>
      <c r="B23" s="125">
        <f>'Dati Istat di supporto 4'!J31</f>
        <v>4383048</v>
      </c>
      <c r="C23" s="125">
        <f>'Dati Istat di supporto 4'!L31</f>
        <v>262280</v>
      </c>
      <c r="D23" s="126">
        <f>'Dati Istat di supporto 4'!N31</f>
        <v>59.8</v>
      </c>
      <c r="E23" s="74"/>
      <c r="F23" s="125">
        <f>'Dati Istat di supporto 4'!P31</f>
        <v>25674944</v>
      </c>
      <c r="G23" s="125">
        <f>'Dati Istat di supporto 4'!R31</f>
        <v>5650014</v>
      </c>
      <c r="H23" s="127">
        <f t="shared" si="3"/>
        <v>220.05944784144418</v>
      </c>
      <c r="I23" s="74"/>
      <c r="J23" s="125">
        <f t="shared" si="0"/>
        <v>30057992</v>
      </c>
      <c r="K23" s="125">
        <f t="shared" si="1"/>
        <v>5912294</v>
      </c>
      <c r="L23" s="127">
        <f t="shared" si="2"/>
        <v>196.69623972220103</v>
      </c>
    </row>
    <row r="24" spans="1:12" s="48" customFormat="1" x14ac:dyDescent="0.2">
      <c r="A24" s="70" t="s">
        <v>30</v>
      </c>
      <c r="B24" s="125">
        <f>'Dati Istat di supporto 4'!J32</f>
        <v>1168101</v>
      </c>
      <c r="C24" s="125">
        <f>'Dati Istat di supporto 4'!L32</f>
        <v>86080</v>
      </c>
      <c r="D24" s="126">
        <f>'Dati Istat di supporto 4'!N32</f>
        <v>73.7</v>
      </c>
      <c r="E24" s="74"/>
      <c r="F24" s="125">
        <f>'Dati Istat di supporto 4'!P32</f>
        <v>6137731</v>
      </c>
      <c r="G24" s="125">
        <f>'Dati Istat di supporto 4'!R32</f>
        <v>1449828</v>
      </c>
      <c r="H24" s="127">
        <f t="shared" si="3"/>
        <v>236.21563082513717</v>
      </c>
      <c r="I24" s="74"/>
      <c r="J24" s="125">
        <f t="shared" si="0"/>
        <v>7305832</v>
      </c>
      <c r="K24" s="125">
        <f t="shared" si="1"/>
        <v>1535908</v>
      </c>
      <c r="L24" s="127">
        <f t="shared" si="2"/>
        <v>210.23040223207977</v>
      </c>
    </row>
    <row r="25" spans="1:12" s="48" customFormat="1" x14ac:dyDescent="0.2">
      <c r="A25" s="70" t="s">
        <v>31</v>
      </c>
      <c r="B25" s="125">
        <f>'Dati Istat di supporto 4'!J33</f>
        <v>2469957</v>
      </c>
      <c r="C25" s="125">
        <f>'Dati Istat di supporto 4'!L33</f>
        <v>173594</v>
      </c>
      <c r="D25" s="126">
        <f>'Dati Istat di supporto 4'!N33</f>
        <v>70.3</v>
      </c>
      <c r="E25" s="74"/>
      <c r="F25" s="125">
        <f>'Dati Istat di supporto 4'!P33</f>
        <v>5273298</v>
      </c>
      <c r="G25" s="125">
        <f>'Dati Istat di supporto 4'!R33</f>
        <v>1129091</v>
      </c>
      <c r="H25" s="127">
        <f t="shared" si="3"/>
        <v>214.11477219758868</v>
      </c>
      <c r="I25" s="74"/>
      <c r="J25" s="125">
        <f t="shared" si="0"/>
        <v>7743255</v>
      </c>
      <c r="K25" s="125">
        <f t="shared" si="1"/>
        <v>1302685</v>
      </c>
      <c r="L25" s="127">
        <f t="shared" si="2"/>
        <v>168.2348056469792</v>
      </c>
    </row>
    <row r="26" spans="1:12" s="48" customFormat="1" x14ac:dyDescent="0.2">
      <c r="A26" s="70" t="s">
        <v>32</v>
      </c>
      <c r="B26" s="125">
        <f>'Dati Istat di supporto 4'!J34</f>
        <v>4262315</v>
      </c>
      <c r="C26" s="125">
        <f>'Dati Istat di supporto 4'!L34</f>
        <v>224559</v>
      </c>
      <c r="D26" s="126">
        <f>'Dati Istat di supporto 4'!N34</f>
        <v>52.7</v>
      </c>
      <c r="E26" s="74"/>
      <c r="F26" s="125">
        <f>'Dati Istat di supporto 4'!P34</f>
        <v>23808919</v>
      </c>
      <c r="G26" s="125">
        <f>'Dati Istat di supporto 4'!R34</f>
        <v>4131720</v>
      </c>
      <c r="H26" s="127">
        <f t="shared" si="3"/>
        <v>173.53664817793702</v>
      </c>
      <c r="I26" s="74"/>
      <c r="J26" s="125">
        <f t="shared" si="0"/>
        <v>28071234</v>
      </c>
      <c r="K26" s="125">
        <f t="shared" si="1"/>
        <v>4356279</v>
      </c>
      <c r="L26" s="127">
        <f t="shared" si="2"/>
        <v>155.18658709481741</v>
      </c>
    </row>
    <row r="27" spans="1:12" s="48" customFormat="1" x14ac:dyDescent="0.2">
      <c r="A27" s="70" t="s">
        <v>33</v>
      </c>
      <c r="B27" s="125">
        <f>'Dati Istat di supporto 4'!J35</f>
        <v>2059187</v>
      </c>
      <c r="C27" s="125">
        <f>'Dati Istat di supporto 4'!L35</f>
        <v>75729</v>
      </c>
      <c r="D27" s="126">
        <f>'Dati Istat di supporto 4'!N35</f>
        <v>36.799999999999997</v>
      </c>
      <c r="E27" s="74"/>
      <c r="F27" s="125">
        <f>'Dati Istat di supporto 4'!P35</f>
        <v>14301990</v>
      </c>
      <c r="G27" s="125">
        <f>'Dati Istat di supporto 4'!R35</f>
        <v>1524353</v>
      </c>
      <c r="H27" s="127">
        <f t="shared" si="3"/>
        <v>106.58327966947256</v>
      </c>
      <c r="I27" s="74"/>
      <c r="J27" s="125">
        <f t="shared" si="0"/>
        <v>16361177</v>
      </c>
      <c r="K27" s="125">
        <f t="shared" si="1"/>
        <v>1600082</v>
      </c>
      <c r="L27" s="127">
        <f t="shared" si="2"/>
        <v>97.797487307911894</v>
      </c>
    </row>
    <row r="28" spans="1:12" s="48" customFormat="1" x14ac:dyDescent="0.2">
      <c r="A28" s="70" t="s">
        <v>83</v>
      </c>
      <c r="B28" s="74">
        <f>B6+B7+B8+B9+B10+B13+B14+B15</f>
        <v>106531910</v>
      </c>
      <c r="C28" s="74">
        <f>C6+C7+C8+C9+C10+C13+C14+C15</f>
        <v>4781298</v>
      </c>
      <c r="D28" s="130">
        <f t="shared" ref="D28:D33" si="4">C28/B28*1000</f>
        <v>44.881369347456555</v>
      </c>
      <c r="E28" s="74"/>
      <c r="F28" s="74">
        <f>F6+F7+F8+F9+F10+F13+F14+F15</f>
        <v>559431668</v>
      </c>
      <c r="G28" s="74">
        <f>G6+G7+G8+G9+G10+G13+G14+G15</f>
        <v>76682618</v>
      </c>
      <c r="H28" s="130">
        <f t="shared" ref="H28:H33" si="5">G28/F28*1000</f>
        <v>137.07235822767188</v>
      </c>
      <c r="I28" s="74"/>
      <c r="J28" s="74">
        <f>J6+J7+J8+J9+J10+J13+J14+J15</f>
        <v>665963578</v>
      </c>
      <c r="K28" s="74">
        <f>K6+K7+K8+K9+K10+K13+K14+K15</f>
        <v>81463916</v>
      </c>
      <c r="L28" s="130">
        <f>K28/J28*1000</f>
        <v>122.32488185712764</v>
      </c>
    </row>
    <row r="29" spans="1:12" s="48" customFormat="1" x14ac:dyDescent="0.2">
      <c r="A29" s="131" t="s">
        <v>84</v>
      </c>
      <c r="B29" s="74">
        <f>B16+B17+B18+B19</f>
        <v>16643247</v>
      </c>
      <c r="C29" s="74">
        <f>C16+C17+C18+C19</f>
        <v>951566</v>
      </c>
      <c r="D29" s="130">
        <f t="shared" si="4"/>
        <v>57.174300183131336</v>
      </c>
      <c r="E29" s="74"/>
      <c r="F29" s="74">
        <f>F16+F17+F18+F19</f>
        <v>134104299</v>
      </c>
      <c r="G29" s="74">
        <f>G16+G17+G18+G19</f>
        <v>21855412</v>
      </c>
      <c r="H29" s="130">
        <f t="shared" si="5"/>
        <v>162.97323920987796</v>
      </c>
      <c r="I29" s="74"/>
      <c r="J29" s="74">
        <f>J16+J17+J18+J19</f>
        <v>150747546</v>
      </c>
      <c r="K29" s="74">
        <f>K16+K17+K18+K19</f>
        <v>22806978</v>
      </c>
      <c r="L29" s="130">
        <f>K29/J29*1000</f>
        <v>151.29253248341433</v>
      </c>
    </row>
    <row r="30" spans="1:12" s="48" customFormat="1" x14ac:dyDescent="0.2">
      <c r="A30" s="131" t="s">
        <v>34</v>
      </c>
      <c r="B30" s="74">
        <f>B20+B21+B22+B23+B24+B25+B26+B27</f>
        <v>24458060</v>
      </c>
      <c r="C30" s="74">
        <f>C20+C21+C22+C23+C24+C25+C26+C27</f>
        <v>1288703</v>
      </c>
      <c r="D30" s="130">
        <f t="shared" si="4"/>
        <v>52.690319673759895</v>
      </c>
      <c r="E30" s="74"/>
      <c r="F30" s="74">
        <f t="shared" ref="F30:K30" si="6">F20+F21+F22+F23+F24+F25+F26+F27</f>
        <v>125835621</v>
      </c>
      <c r="G30" s="74">
        <f t="shared" si="6"/>
        <v>24953422</v>
      </c>
      <c r="H30" s="130">
        <f t="shared" si="5"/>
        <v>198.30173524553911</v>
      </c>
      <c r="I30" s="74"/>
      <c r="J30" s="74">
        <f t="shared" si="6"/>
        <v>150293681</v>
      </c>
      <c r="K30" s="74">
        <f t="shared" si="6"/>
        <v>26242125</v>
      </c>
      <c r="L30" s="130">
        <f>K30/J30*1000</f>
        <v>174.60564426524357</v>
      </c>
    </row>
    <row r="31" spans="1:12" s="48" customFormat="1" x14ac:dyDescent="0.2">
      <c r="A31" s="132" t="s">
        <v>35</v>
      </c>
      <c r="B31" s="133">
        <f>B28+B29+B30</f>
        <v>147633217</v>
      </c>
      <c r="C31" s="133">
        <f>C28+C29+C30</f>
        <v>7021567</v>
      </c>
      <c r="D31" s="134">
        <f t="shared" si="4"/>
        <v>47.560888685369498</v>
      </c>
      <c r="E31" s="84"/>
      <c r="F31" s="133">
        <f>F28+F29+F30</f>
        <v>819371588</v>
      </c>
      <c r="G31" s="133">
        <f>G28+G29+G30</f>
        <v>123491452</v>
      </c>
      <c r="H31" s="134">
        <f t="shared" si="5"/>
        <v>150.71483293853242</v>
      </c>
      <c r="I31" s="84"/>
      <c r="J31" s="133">
        <f>J28+J29+J30</f>
        <v>967004805</v>
      </c>
      <c r="K31" s="133">
        <f>K28+K29+K30</f>
        <v>130513019</v>
      </c>
      <c r="L31" s="134">
        <f>K31/J31*1000</f>
        <v>134.96625696704785</v>
      </c>
    </row>
    <row r="32" spans="1:12" s="48" customFormat="1" x14ac:dyDescent="0.2">
      <c r="A32" s="131" t="s">
        <v>36</v>
      </c>
      <c r="B32" s="125">
        <f>'Dati Istat di supporto 4'!J12</f>
        <v>269549</v>
      </c>
      <c r="C32" s="125">
        <f>'Dati Istat di supporto 4'!L12</f>
        <v>51478</v>
      </c>
      <c r="D32" s="135">
        <f t="shared" si="4"/>
        <v>190.97826369231569</v>
      </c>
      <c r="E32" s="74"/>
      <c r="F32" s="125">
        <f>'Dati Istat di supporto 4'!P12</f>
        <v>11608205</v>
      </c>
      <c r="G32" s="125">
        <f>'Dati Istat di supporto 4'!R12</f>
        <v>7421731</v>
      </c>
      <c r="H32" s="135">
        <f t="shared" si="5"/>
        <v>639.35216512802799</v>
      </c>
      <c r="I32" s="74"/>
      <c r="J32" s="125">
        <f>'Dati Istat di supporto 4'!D12</f>
        <v>11877754</v>
      </c>
      <c r="K32" s="125">
        <f>'Dati Istat di supporto 4'!F12</f>
        <v>7473210</v>
      </c>
      <c r="L32" s="135">
        <f t="shared" ref="L32:L33" si="7">K32/J32*1000</f>
        <v>629.177031280493</v>
      </c>
    </row>
    <row r="33" spans="1:12" s="48" customFormat="1" ht="13.5" customHeight="1" x14ac:dyDescent="0.2">
      <c r="A33" s="132" t="s">
        <v>3</v>
      </c>
      <c r="B33" s="84">
        <f>SUM(B31+B32)</f>
        <v>147902766</v>
      </c>
      <c r="C33" s="84">
        <f>SUM(C31+C32)</f>
        <v>7073045</v>
      </c>
      <c r="D33" s="134">
        <f t="shared" si="4"/>
        <v>47.822263175253937</v>
      </c>
      <c r="E33" s="136"/>
      <c r="F33" s="84">
        <f>SUM(F31+F32)</f>
        <v>830979793</v>
      </c>
      <c r="G33" s="84">
        <f>SUM(G31+G32)</f>
        <v>130913183</v>
      </c>
      <c r="H33" s="134">
        <f t="shared" si="5"/>
        <v>157.54075382191635</v>
      </c>
      <c r="I33" s="136"/>
      <c r="J33" s="84">
        <f>SUM(J31+J32)</f>
        <v>978882559</v>
      </c>
      <c r="K33" s="84">
        <f>SUM(K31+K32)+1</f>
        <v>137986230</v>
      </c>
      <c r="L33" s="134">
        <f t="shared" si="7"/>
        <v>140.96300800472224</v>
      </c>
    </row>
    <row r="34" spans="1:12" ht="13.5" x14ac:dyDescent="0.2">
      <c r="A34" s="88" t="s">
        <v>218</v>
      </c>
    </row>
    <row r="35" spans="1:12" x14ac:dyDescent="0.2">
      <c r="A35" s="48" t="s">
        <v>92</v>
      </c>
    </row>
    <row r="36" spans="1:12" x14ac:dyDescent="0.2">
      <c r="A36" s="48" t="s">
        <v>210</v>
      </c>
    </row>
    <row r="37" spans="1:12" x14ac:dyDescent="0.2">
      <c r="A37" s="49" t="s">
        <v>238</v>
      </c>
    </row>
  </sheetData>
  <mergeCells count="5">
    <mergeCell ref="A3:A4"/>
    <mergeCell ref="A1:L1"/>
    <mergeCell ref="B3:D3"/>
    <mergeCell ref="F3:H3"/>
    <mergeCell ref="J3:L3"/>
  </mergeCells>
  <phoneticPr fontId="0" type="noConversion"/>
  <pageMargins left="0.24" right="0.31" top="1" bottom="0.55000000000000004" header="0.5" footer="0.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36"/>
  <sheetViews>
    <sheetView topLeftCell="A2" workbookViewId="0">
      <selection activeCell="A2" sqref="A2"/>
    </sheetView>
  </sheetViews>
  <sheetFormatPr defaultRowHeight="12.75" x14ac:dyDescent="0.2"/>
  <cols>
    <col min="1" max="1" width="26.5703125" customWidth="1"/>
    <col min="2" max="2" width="2.42578125" customWidth="1"/>
    <col min="3" max="3" width="4.42578125" customWidth="1"/>
    <col min="5" max="5" width="4.42578125" customWidth="1"/>
    <col min="7" max="7" width="4.42578125" customWidth="1"/>
    <col min="9" max="9" width="4.42578125" customWidth="1"/>
    <col min="11" max="11" width="4.42578125" customWidth="1"/>
    <col min="13" max="13" width="4.42578125" customWidth="1"/>
    <col min="15" max="15" width="4.42578125" customWidth="1"/>
    <col min="17" max="17" width="4.42578125" customWidth="1"/>
    <col min="19" max="19" width="4.42578125" customWidth="1"/>
  </cols>
  <sheetData>
    <row r="1" spans="1:20" hidden="1" x14ac:dyDescent="0.2">
      <c r="A1" s="3" t="e">
        <f ca="1">DotStatQuery(B1)</f>
        <v>#NAME?</v>
      </c>
      <c r="B1" s="3" t="s">
        <v>175</v>
      </c>
    </row>
    <row r="2" spans="1:20" ht="45.75" x14ac:dyDescent="0.2">
      <c r="A2" s="4" t="s">
        <v>176</v>
      </c>
    </row>
    <row r="3" spans="1:20" x14ac:dyDescent="0.2">
      <c r="A3" s="207" t="s">
        <v>98</v>
      </c>
      <c r="B3" s="209"/>
      <c r="C3" s="210" t="s">
        <v>35</v>
      </c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2"/>
    </row>
    <row r="4" spans="1:20" x14ac:dyDescent="0.2">
      <c r="A4" s="207" t="s">
        <v>99</v>
      </c>
      <c r="B4" s="209"/>
      <c r="C4" s="210" t="s">
        <v>100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2"/>
    </row>
    <row r="5" spans="1:20" x14ac:dyDescent="0.2">
      <c r="A5" s="207" t="s">
        <v>122</v>
      </c>
      <c r="B5" s="209"/>
      <c r="C5" s="210" t="s">
        <v>121</v>
      </c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2"/>
    </row>
    <row r="6" spans="1:20" x14ac:dyDescent="0.2">
      <c r="A6" s="207" t="s">
        <v>110</v>
      </c>
      <c r="B6" s="209"/>
      <c r="C6" s="210" t="s">
        <v>115</v>
      </c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2"/>
    </row>
    <row r="7" spans="1:20" ht="12.95" customHeight="1" x14ac:dyDescent="0.2">
      <c r="A7" s="207" t="s">
        <v>101</v>
      </c>
      <c r="B7" s="209"/>
      <c r="C7" s="204">
        <v>2019</v>
      </c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6"/>
    </row>
    <row r="8" spans="1:20" ht="12.95" customHeight="1" x14ac:dyDescent="0.2">
      <c r="A8" s="201" t="s">
        <v>102</v>
      </c>
      <c r="B8" s="203"/>
      <c r="C8" s="204" t="s">
        <v>100</v>
      </c>
      <c r="D8" s="205"/>
      <c r="E8" s="205"/>
      <c r="F8" s="205"/>
      <c r="G8" s="205"/>
      <c r="H8" s="206"/>
      <c r="I8" s="204" t="s">
        <v>103</v>
      </c>
      <c r="J8" s="205"/>
      <c r="K8" s="205"/>
      <c r="L8" s="205"/>
      <c r="M8" s="205"/>
      <c r="N8" s="206"/>
      <c r="O8" s="204" t="s">
        <v>104</v>
      </c>
      <c r="P8" s="205"/>
      <c r="Q8" s="205"/>
      <c r="R8" s="205"/>
      <c r="S8" s="205"/>
      <c r="T8" s="206"/>
    </row>
    <row r="9" spans="1:20" ht="53.1" customHeight="1" x14ac:dyDescent="0.2">
      <c r="A9" s="201" t="s">
        <v>105</v>
      </c>
      <c r="B9" s="203"/>
      <c r="C9" s="204" t="s">
        <v>106</v>
      </c>
      <c r="D9" s="206"/>
      <c r="E9" s="204" t="s">
        <v>107</v>
      </c>
      <c r="F9" s="206"/>
      <c r="G9" s="204" t="s">
        <v>108</v>
      </c>
      <c r="H9" s="206"/>
      <c r="I9" s="204" t="s">
        <v>106</v>
      </c>
      <c r="J9" s="206"/>
      <c r="K9" s="204" t="s">
        <v>107</v>
      </c>
      <c r="L9" s="206"/>
      <c r="M9" s="204" t="s">
        <v>108</v>
      </c>
      <c r="N9" s="206"/>
      <c r="O9" s="204" t="s">
        <v>106</v>
      </c>
      <c r="P9" s="206"/>
      <c r="Q9" s="204" t="s">
        <v>107</v>
      </c>
      <c r="R9" s="206"/>
      <c r="S9" s="204" t="s">
        <v>108</v>
      </c>
      <c r="T9" s="206"/>
    </row>
    <row r="10" spans="1:20" ht="13.5" x14ac:dyDescent="0.25">
      <c r="A10" s="5" t="s">
        <v>120</v>
      </c>
      <c r="B10" s="6" t="s">
        <v>111</v>
      </c>
      <c r="C10" s="199" t="s">
        <v>111</v>
      </c>
      <c r="D10" s="200"/>
      <c r="E10" s="199" t="s">
        <v>111</v>
      </c>
      <c r="F10" s="200"/>
      <c r="G10" s="199" t="s">
        <v>111</v>
      </c>
      <c r="H10" s="200"/>
      <c r="I10" s="199" t="s">
        <v>111</v>
      </c>
      <c r="J10" s="200"/>
      <c r="K10" s="199" t="s">
        <v>111</v>
      </c>
      <c r="L10" s="200"/>
      <c r="M10" s="199" t="s">
        <v>111</v>
      </c>
      <c r="N10" s="200"/>
      <c r="O10" s="199" t="s">
        <v>111</v>
      </c>
      <c r="P10" s="200"/>
      <c r="Q10" s="199" t="s">
        <v>111</v>
      </c>
      <c r="R10" s="200"/>
      <c r="S10" s="199" t="s">
        <v>111</v>
      </c>
      <c r="T10" s="200"/>
    </row>
    <row r="11" spans="1:20" ht="15.75" x14ac:dyDescent="0.25">
      <c r="A11" s="7" t="s">
        <v>121</v>
      </c>
      <c r="B11" s="6" t="s">
        <v>111</v>
      </c>
      <c r="C11" s="8" t="s">
        <v>111</v>
      </c>
      <c r="D11" s="23">
        <v>978882560</v>
      </c>
      <c r="E11" s="8" t="s">
        <v>111</v>
      </c>
      <c r="F11" s="23">
        <v>137986231</v>
      </c>
      <c r="G11" s="8" t="s">
        <v>111</v>
      </c>
      <c r="H11" s="23">
        <v>141</v>
      </c>
      <c r="I11" s="8" t="s">
        <v>111</v>
      </c>
      <c r="J11" s="23">
        <v>147902768</v>
      </c>
      <c r="K11" s="8" t="s">
        <v>111</v>
      </c>
      <c r="L11" s="23">
        <v>7073047</v>
      </c>
      <c r="M11" s="8" t="s">
        <v>111</v>
      </c>
      <c r="N11" s="23">
        <v>47.8</v>
      </c>
      <c r="O11" s="8" t="s">
        <v>111</v>
      </c>
      <c r="P11" s="23">
        <v>830979792</v>
      </c>
      <c r="Q11" s="8" t="s">
        <v>111</v>
      </c>
      <c r="R11" s="23">
        <v>130913184</v>
      </c>
      <c r="S11" s="8" t="s">
        <v>111</v>
      </c>
      <c r="T11" s="23">
        <v>157.5</v>
      </c>
    </row>
    <row r="12" spans="1:20" ht="15.75" x14ac:dyDescent="0.25">
      <c r="A12" s="7" t="s">
        <v>151</v>
      </c>
      <c r="B12" s="6" t="s">
        <v>111</v>
      </c>
      <c r="C12" s="8" t="s">
        <v>111</v>
      </c>
      <c r="D12" s="23">
        <v>11877754</v>
      </c>
      <c r="E12" s="8" t="s">
        <v>111</v>
      </c>
      <c r="F12" s="23">
        <v>7473210</v>
      </c>
      <c r="G12" s="8" t="s">
        <v>111</v>
      </c>
      <c r="H12" s="23">
        <v>629.20000000000005</v>
      </c>
      <c r="I12" s="8" t="s">
        <v>111</v>
      </c>
      <c r="J12" s="23">
        <v>269549</v>
      </c>
      <c r="K12" s="8" t="s">
        <v>111</v>
      </c>
      <c r="L12" s="23">
        <v>51478</v>
      </c>
      <c r="M12" s="8" t="s">
        <v>111</v>
      </c>
      <c r="N12" s="23">
        <v>191</v>
      </c>
      <c r="O12" s="8" t="s">
        <v>111</v>
      </c>
      <c r="P12" s="23">
        <v>11608205</v>
      </c>
      <c r="Q12" s="8" t="s">
        <v>111</v>
      </c>
      <c r="R12" s="23">
        <v>7421731</v>
      </c>
      <c r="S12" s="8" t="s">
        <v>111</v>
      </c>
      <c r="T12" s="23">
        <v>639.4</v>
      </c>
    </row>
    <row r="13" spans="1:20" ht="15.75" x14ac:dyDescent="0.25">
      <c r="A13" s="7" t="s">
        <v>152</v>
      </c>
      <c r="B13" s="6" t="s">
        <v>111</v>
      </c>
      <c r="C13" s="8" t="s">
        <v>111</v>
      </c>
      <c r="D13" s="23">
        <v>967004806</v>
      </c>
      <c r="E13" s="8" t="s">
        <v>111</v>
      </c>
      <c r="F13" s="23">
        <v>130513022</v>
      </c>
      <c r="G13" s="8" t="s">
        <v>111</v>
      </c>
      <c r="H13" s="23">
        <v>135</v>
      </c>
      <c r="I13" s="8" t="s">
        <v>111</v>
      </c>
      <c r="J13" s="23">
        <v>147633218</v>
      </c>
      <c r="K13" s="8" t="s">
        <v>111</v>
      </c>
      <c r="L13" s="23">
        <v>7021569</v>
      </c>
      <c r="M13" s="8" t="s">
        <v>111</v>
      </c>
      <c r="N13" s="23">
        <v>47.6</v>
      </c>
      <c r="O13" s="8" t="s">
        <v>111</v>
      </c>
      <c r="P13" s="23">
        <v>819371588</v>
      </c>
      <c r="Q13" s="8" t="s">
        <v>111</v>
      </c>
      <c r="R13" s="23">
        <v>123491453</v>
      </c>
      <c r="S13" s="8" t="s">
        <v>111</v>
      </c>
      <c r="T13" s="23">
        <v>150.69999999999999</v>
      </c>
    </row>
    <row r="14" spans="1:20" ht="15.75" x14ac:dyDescent="0.25">
      <c r="A14" s="7" t="s">
        <v>153</v>
      </c>
      <c r="B14" s="6" t="s">
        <v>111</v>
      </c>
      <c r="C14" s="8" t="s">
        <v>111</v>
      </c>
      <c r="D14" s="23">
        <v>94759210</v>
      </c>
      <c r="E14" s="8" t="s">
        <v>111</v>
      </c>
      <c r="F14" s="23">
        <v>11592926</v>
      </c>
      <c r="G14" s="8" t="s">
        <v>111</v>
      </c>
      <c r="H14" s="23">
        <v>122.3</v>
      </c>
      <c r="I14" s="8" t="s">
        <v>111</v>
      </c>
      <c r="J14" s="23">
        <v>17890031</v>
      </c>
      <c r="K14" s="8" t="s">
        <v>111</v>
      </c>
      <c r="L14" s="23">
        <v>701458</v>
      </c>
      <c r="M14" s="8" t="s">
        <v>111</v>
      </c>
      <c r="N14" s="23">
        <v>39.200000000000003</v>
      </c>
      <c r="O14" s="8" t="s">
        <v>111</v>
      </c>
      <c r="P14" s="23">
        <v>76869179</v>
      </c>
      <c r="Q14" s="8" t="s">
        <v>111</v>
      </c>
      <c r="R14" s="23">
        <v>10891467</v>
      </c>
      <c r="S14" s="8" t="s">
        <v>111</v>
      </c>
      <c r="T14" s="23">
        <v>141.69999999999999</v>
      </c>
    </row>
    <row r="15" spans="1:20" ht="21" x14ac:dyDescent="0.25">
      <c r="A15" s="7" t="s">
        <v>154</v>
      </c>
      <c r="B15" s="6" t="s">
        <v>111</v>
      </c>
      <c r="C15" s="8" t="s">
        <v>111</v>
      </c>
      <c r="D15" s="23">
        <v>1233621</v>
      </c>
      <c r="E15" s="8" t="s">
        <v>111</v>
      </c>
      <c r="F15" s="23">
        <v>177197</v>
      </c>
      <c r="G15" s="8" t="s">
        <v>111</v>
      </c>
      <c r="H15" s="23">
        <v>143.6</v>
      </c>
      <c r="I15" s="8" t="s">
        <v>111</v>
      </c>
      <c r="J15" s="23">
        <v>229318</v>
      </c>
      <c r="K15" s="8" t="s">
        <v>111</v>
      </c>
      <c r="L15" s="23">
        <v>9128</v>
      </c>
      <c r="M15" s="8" t="s">
        <v>111</v>
      </c>
      <c r="N15" s="23">
        <v>39.799999999999997</v>
      </c>
      <c r="O15" s="8" t="s">
        <v>111</v>
      </c>
      <c r="P15" s="23">
        <v>1004303</v>
      </c>
      <c r="Q15" s="8" t="s">
        <v>111</v>
      </c>
      <c r="R15" s="23">
        <v>168069</v>
      </c>
      <c r="S15" s="8" t="s">
        <v>111</v>
      </c>
      <c r="T15" s="23">
        <v>167.3</v>
      </c>
    </row>
    <row r="16" spans="1:20" ht="15.75" x14ac:dyDescent="0.25">
      <c r="A16" s="7" t="s">
        <v>155</v>
      </c>
      <c r="B16" s="6" t="s">
        <v>111</v>
      </c>
      <c r="C16" s="8" t="s">
        <v>111</v>
      </c>
      <c r="D16" s="23">
        <v>32436928</v>
      </c>
      <c r="E16" s="8" t="s">
        <v>111</v>
      </c>
      <c r="F16" s="23">
        <v>4315265</v>
      </c>
      <c r="G16" s="8" t="s">
        <v>111</v>
      </c>
      <c r="H16" s="23">
        <v>133</v>
      </c>
      <c r="I16" s="8" t="s">
        <v>111</v>
      </c>
      <c r="J16" s="23">
        <v>1815387</v>
      </c>
      <c r="K16" s="8" t="s">
        <v>111</v>
      </c>
      <c r="L16" s="23">
        <v>123172</v>
      </c>
      <c r="M16" s="8" t="s">
        <v>111</v>
      </c>
      <c r="N16" s="23">
        <v>67.8</v>
      </c>
      <c r="O16" s="8" t="s">
        <v>111</v>
      </c>
      <c r="P16" s="23">
        <v>30621541</v>
      </c>
      <c r="Q16" s="8" t="s">
        <v>111</v>
      </c>
      <c r="R16" s="23">
        <v>4192092</v>
      </c>
      <c r="S16" s="8" t="s">
        <v>111</v>
      </c>
      <c r="T16" s="23">
        <v>136.9</v>
      </c>
    </row>
    <row r="17" spans="1:20" ht="15.75" x14ac:dyDescent="0.25">
      <c r="A17" s="7" t="s">
        <v>156</v>
      </c>
      <c r="B17" s="6" t="s">
        <v>111</v>
      </c>
      <c r="C17" s="8" t="s">
        <v>111</v>
      </c>
      <c r="D17" s="23">
        <v>207863488</v>
      </c>
      <c r="E17" s="8" t="s">
        <v>111</v>
      </c>
      <c r="F17" s="23">
        <v>25023286</v>
      </c>
      <c r="G17" s="8" t="s">
        <v>111</v>
      </c>
      <c r="H17" s="23">
        <v>120.4</v>
      </c>
      <c r="I17" s="8" t="s">
        <v>111</v>
      </c>
      <c r="J17" s="23">
        <v>31823993</v>
      </c>
      <c r="K17" s="8" t="s">
        <v>111</v>
      </c>
      <c r="L17" s="23">
        <v>1455330</v>
      </c>
      <c r="M17" s="8" t="s">
        <v>111</v>
      </c>
      <c r="N17" s="23">
        <v>45.7</v>
      </c>
      <c r="O17" s="8" t="s">
        <v>111</v>
      </c>
      <c r="P17" s="23">
        <v>176039494</v>
      </c>
      <c r="Q17" s="8" t="s">
        <v>111</v>
      </c>
      <c r="R17" s="23">
        <v>23567955</v>
      </c>
      <c r="S17" s="8" t="s">
        <v>111</v>
      </c>
      <c r="T17" s="23">
        <v>133.9</v>
      </c>
    </row>
    <row r="18" spans="1:20" ht="15.75" x14ac:dyDescent="0.25">
      <c r="A18" s="7" t="s">
        <v>157</v>
      </c>
      <c r="B18" s="6" t="s">
        <v>111</v>
      </c>
      <c r="C18" s="8" t="s">
        <v>111</v>
      </c>
      <c r="D18" s="23">
        <v>34052778</v>
      </c>
      <c r="E18" s="8" t="s">
        <v>111</v>
      </c>
      <c r="F18" s="23">
        <v>3275987</v>
      </c>
      <c r="G18" s="8" t="s">
        <v>111</v>
      </c>
      <c r="H18" s="23">
        <v>96.2</v>
      </c>
      <c r="I18" s="8" t="s">
        <v>111</v>
      </c>
      <c r="J18" s="23">
        <v>9177154</v>
      </c>
      <c r="K18" s="8" t="s">
        <v>111</v>
      </c>
      <c r="L18" s="23">
        <v>289584</v>
      </c>
      <c r="M18" s="8" t="s">
        <v>111</v>
      </c>
      <c r="N18" s="23">
        <v>31.6</v>
      </c>
      <c r="O18" s="8" t="s">
        <v>111</v>
      </c>
      <c r="P18" s="23">
        <v>24875624</v>
      </c>
      <c r="Q18" s="8" t="s">
        <v>111</v>
      </c>
      <c r="R18" s="23">
        <v>2986403</v>
      </c>
      <c r="S18" s="8" t="s">
        <v>111</v>
      </c>
      <c r="T18" s="23">
        <v>120.1</v>
      </c>
    </row>
    <row r="19" spans="1:20" ht="21" x14ac:dyDescent="0.25">
      <c r="A19" s="7" t="s">
        <v>158</v>
      </c>
      <c r="B19" s="6" t="s">
        <v>111</v>
      </c>
      <c r="C19" s="8" t="s">
        <v>111</v>
      </c>
      <c r="D19" s="23">
        <v>17401745</v>
      </c>
      <c r="E19" s="8" t="s">
        <v>111</v>
      </c>
      <c r="F19" s="23">
        <v>1407568</v>
      </c>
      <c r="G19" s="8" t="s">
        <v>111</v>
      </c>
      <c r="H19" s="23">
        <v>80.900000000000006</v>
      </c>
      <c r="I19" s="8" t="s">
        <v>111</v>
      </c>
      <c r="J19" s="23">
        <v>6098805</v>
      </c>
      <c r="K19" s="8" t="s">
        <v>111</v>
      </c>
      <c r="L19" s="23">
        <v>156234</v>
      </c>
      <c r="M19" s="8" t="s">
        <v>111</v>
      </c>
      <c r="N19" s="23">
        <v>25.6</v>
      </c>
      <c r="O19" s="8" t="s">
        <v>111</v>
      </c>
      <c r="P19" s="23">
        <v>11302940</v>
      </c>
      <c r="Q19" s="8" t="s">
        <v>111</v>
      </c>
      <c r="R19" s="23">
        <v>1251334</v>
      </c>
      <c r="S19" s="8" t="s">
        <v>111</v>
      </c>
      <c r="T19" s="23">
        <v>110.7</v>
      </c>
    </row>
    <row r="20" spans="1:20" ht="15.75" x14ac:dyDescent="0.25">
      <c r="A20" s="7" t="s">
        <v>159</v>
      </c>
      <c r="B20" s="6" t="s">
        <v>111</v>
      </c>
      <c r="C20" s="8" t="s">
        <v>111</v>
      </c>
      <c r="D20" s="23">
        <v>16651033</v>
      </c>
      <c r="E20" s="8" t="s">
        <v>111</v>
      </c>
      <c r="F20" s="23">
        <v>1868419</v>
      </c>
      <c r="G20" s="8" t="s">
        <v>111</v>
      </c>
      <c r="H20" s="23">
        <v>112.2</v>
      </c>
      <c r="I20" s="8" t="s">
        <v>111</v>
      </c>
      <c r="J20" s="23">
        <v>3078349</v>
      </c>
      <c r="K20" s="8" t="s">
        <v>111</v>
      </c>
      <c r="L20" s="23">
        <v>133350</v>
      </c>
      <c r="M20" s="8" t="s">
        <v>111</v>
      </c>
      <c r="N20" s="23">
        <v>43.3</v>
      </c>
      <c r="O20" s="8" t="s">
        <v>111</v>
      </c>
      <c r="P20" s="23">
        <v>13572684</v>
      </c>
      <c r="Q20" s="8" t="s">
        <v>111</v>
      </c>
      <c r="R20" s="23">
        <v>1735069</v>
      </c>
      <c r="S20" s="8" t="s">
        <v>111</v>
      </c>
      <c r="T20" s="23">
        <v>127.8</v>
      </c>
    </row>
    <row r="21" spans="1:20" ht="15.75" x14ac:dyDescent="0.25">
      <c r="A21" s="7" t="s">
        <v>160</v>
      </c>
      <c r="B21" s="6" t="s">
        <v>111</v>
      </c>
      <c r="C21" s="8" t="s">
        <v>111</v>
      </c>
      <c r="D21" s="23">
        <v>152915783</v>
      </c>
      <c r="E21" s="8" t="s">
        <v>111</v>
      </c>
      <c r="F21" s="23">
        <v>17238643</v>
      </c>
      <c r="G21" s="8" t="s">
        <v>111</v>
      </c>
      <c r="H21" s="23">
        <v>112.7</v>
      </c>
      <c r="I21" s="8" t="s">
        <v>111</v>
      </c>
      <c r="J21" s="23">
        <v>31187722</v>
      </c>
      <c r="K21" s="8" t="s">
        <v>111</v>
      </c>
      <c r="L21" s="23">
        <v>1352688</v>
      </c>
      <c r="M21" s="8" t="s">
        <v>111</v>
      </c>
      <c r="N21" s="23">
        <v>43.4</v>
      </c>
      <c r="O21" s="8" t="s">
        <v>111</v>
      </c>
      <c r="P21" s="23">
        <v>121728061</v>
      </c>
      <c r="Q21" s="8" t="s">
        <v>111</v>
      </c>
      <c r="R21" s="23">
        <v>15885955</v>
      </c>
      <c r="S21" s="8" t="s">
        <v>111</v>
      </c>
      <c r="T21" s="23">
        <v>130.5</v>
      </c>
    </row>
    <row r="22" spans="1:20" ht="15.75" x14ac:dyDescent="0.25">
      <c r="A22" s="7" t="s">
        <v>161</v>
      </c>
      <c r="B22" s="6" t="s">
        <v>111</v>
      </c>
      <c r="C22" s="8" t="s">
        <v>111</v>
      </c>
      <c r="D22" s="23">
        <v>24518042</v>
      </c>
      <c r="E22" s="8" t="s">
        <v>111</v>
      </c>
      <c r="F22" s="23">
        <v>3377932</v>
      </c>
      <c r="G22" s="8" t="s">
        <v>111</v>
      </c>
      <c r="H22" s="23">
        <v>137.80000000000001</v>
      </c>
      <c r="I22" s="8" t="s">
        <v>111</v>
      </c>
      <c r="J22" s="23">
        <v>2831100</v>
      </c>
      <c r="K22" s="8" t="s">
        <v>111</v>
      </c>
      <c r="L22" s="23">
        <v>143953</v>
      </c>
      <c r="M22" s="8" t="s">
        <v>111</v>
      </c>
      <c r="N22" s="23">
        <v>50.8</v>
      </c>
      <c r="O22" s="8" t="s">
        <v>111</v>
      </c>
      <c r="P22" s="23">
        <v>21686942</v>
      </c>
      <c r="Q22" s="8" t="s">
        <v>111</v>
      </c>
      <c r="R22" s="23">
        <v>3233978</v>
      </c>
      <c r="S22" s="8" t="s">
        <v>111</v>
      </c>
      <c r="T22" s="23">
        <v>149.1</v>
      </c>
    </row>
    <row r="23" spans="1:20" ht="15.75" x14ac:dyDescent="0.25">
      <c r="A23" s="7" t="s">
        <v>162</v>
      </c>
      <c r="B23" s="6" t="s">
        <v>111</v>
      </c>
      <c r="C23" s="8" t="s">
        <v>111</v>
      </c>
      <c r="D23" s="23">
        <v>118183729</v>
      </c>
      <c r="E23" s="8" t="s">
        <v>111</v>
      </c>
      <c r="F23" s="23">
        <v>16462684</v>
      </c>
      <c r="G23" s="8" t="s">
        <v>111</v>
      </c>
      <c r="H23" s="23">
        <v>139.30000000000001</v>
      </c>
      <c r="I23" s="8" t="s">
        <v>111</v>
      </c>
      <c r="J23" s="23">
        <v>11577205</v>
      </c>
      <c r="K23" s="8" t="s">
        <v>111</v>
      </c>
      <c r="L23" s="23">
        <v>705985</v>
      </c>
      <c r="M23" s="8" t="s">
        <v>111</v>
      </c>
      <c r="N23" s="23">
        <v>61</v>
      </c>
      <c r="O23" s="8" t="s">
        <v>111</v>
      </c>
      <c r="P23" s="23">
        <v>106606524</v>
      </c>
      <c r="Q23" s="8" t="s">
        <v>111</v>
      </c>
      <c r="R23" s="23">
        <v>15756699</v>
      </c>
      <c r="S23" s="8" t="s">
        <v>111</v>
      </c>
      <c r="T23" s="23">
        <v>147.80000000000001</v>
      </c>
    </row>
    <row r="24" spans="1:20" ht="15.75" x14ac:dyDescent="0.25">
      <c r="A24" s="7" t="s">
        <v>163</v>
      </c>
      <c r="B24" s="6" t="s">
        <v>111</v>
      </c>
      <c r="C24" s="8" t="s">
        <v>111</v>
      </c>
      <c r="D24" s="23">
        <v>67983407</v>
      </c>
      <c r="E24" s="8" t="s">
        <v>111</v>
      </c>
      <c r="F24" s="23">
        <v>9608486</v>
      </c>
      <c r="G24" s="8" t="s">
        <v>111</v>
      </c>
      <c r="H24" s="23">
        <v>141.30000000000001</v>
      </c>
      <c r="I24" s="8" t="s">
        <v>111</v>
      </c>
      <c r="J24" s="23">
        <v>7449106</v>
      </c>
      <c r="K24" s="8" t="s">
        <v>111</v>
      </c>
      <c r="L24" s="23">
        <v>369548</v>
      </c>
      <c r="M24" s="8" t="s">
        <v>111</v>
      </c>
      <c r="N24" s="23">
        <v>49.6</v>
      </c>
      <c r="O24" s="8" t="s">
        <v>111</v>
      </c>
      <c r="P24" s="23">
        <v>60534301</v>
      </c>
      <c r="Q24" s="8" t="s">
        <v>111</v>
      </c>
      <c r="R24" s="23">
        <v>9238937</v>
      </c>
      <c r="S24" s="8" t="s">
        <v>111</v>
      </c>
      <c r="T24" s="23">
        <v>152.6</v>
      </c>
    </row>
    <row r="25" spans="1:20" ht="15.75" x14ac:dyDescent="0.25">
      <c r="A25" s="7" t="s">
        <v>164</v>
      </c>
      <c r="B25" s="6" t="s">
        <v>111</v>
      </c>
      <c r="C25" s="8" t="s">
        <v>111</v>
      </c>
      <c r="D25" s="23">
        <v>16773171</v>
      </c>
      <c r="E25" s="8" t="s">
        <v>111</v>
      </c>
      <c r="F25" s="23">
        <v>2577580</v>
      </c>
      <c r="G25" s="8" t="s">
        <v>111</v>
      </c>
      <c r="H25" s="23">
        <v>153.69999999999999</v>
      </c>
      <c r="I25" s="8" t="s">
        <v>111</v>
      </c>
      <c r="J25" s="23">
        <v>2104369</v>
      </c>
      <c r="K25" s="8" t="s">
        <v>111</v>
      </c>
      <c r="L25" s="23">
        <v>157770</v>
      </c>
      <c r="M25" s="8" t="s">
        <v>111</v>
      </c>
      <c r="N25" s="23">
        <v>75</v>
      </c>
      <c r="O25" s="8" t="s">
        <v>111</v>
      </c>
      <c r="P25" s="23">
        <v>14668802</v>
      </c>
      <c r="Q25" s="8" t="s">
        <v>111</v>
      </c>
      <c r="R25" s="23">
        <v>2419810</v>
      </c>
      <c r="S25" s="8" t="s">
        <v>111</v>
      </c>
      <c r="T25" s="23">
        <v>165</v>
      </c>
    </row>
    <row r="26" spans="1:20" ht="15.75" x14ac:dyDescent="0.25">
      <c r="A26" s="7" t="s">
        <v>165</v>
      </c>
      <c r="B26" s="6" t="s">
        <v>111</v>
      </c>
      <c r="C26" s="8" t="s">
        <v>111</v>
      </c>
      <c r="D26" s="23">
        <v>20086199</v>
      </c>
      <c r="E26" s="8" t="s">
        <v>111</v>
      </c>
      <c r="F26" s="23">
        <v>3465407</v>
      </c>
      <c r="G26" s="8" t="s">
        <v>111</v>
      </c>
      <c r="H26" s="23">
        <v>172.5</v>
      </c>
      <c r="I26" s="8" t="s">
        <v>111</v>
      </c>
      <c r="J26" s="23">
        <v>3794929</v>
      </c>
      <c r="K26" s="8" t="s">
        <v>111</v>
      </c>
      <c r="L26" s="23">
        <v>195449</v>
      </c>
      <c r="M26" s="8" t="s">
        <v>111</v>
      </c>
      <c r="N26" s="23">
        <v>51.5</v>
      </c>
      <c r="O26" s="8" t="s">
        <v>111</v>
      </c>
      <c r="P26" s="23">
        <v>16291269</v>
      </c>
      <c r="Q26" s="8" t="s">
        <v>111</v>
      </c>
      <c r="R26" s="23">
        <v>3269958</v>
      </c>
      <c r="S26" s="8" t="s">
        <v>111</v>
      </c>
      <c r="T26" s="23">
        <v>200.7</v>
      </c>
    </row>
    <row r="27" spans="1:20" ht="15.75" x14ac:dyDescent="0.25">
      <c r="A27" s="7" t="s">
        <v>166</v>
      </c>
      <c r="B27" s="6" t="s">
        <v>111</v>
      </c>
      <c r="C27" s="8" t="s">
        <v>111</v>
      </c>
      <c r="D27" s="23">
        <v>45904770</v>
      </c>
      <c r="E27" s="8" t="s">
        <v>111</v>
      </c>
      <c r="F27" s="23">
        <v>7155506</v>
      </c>
      <c r="G27" s="8" t="s">
        <v>111</v>
      </c>
      <c r="H27" s="23">
        <v>155.9</v>
      </c>
      <c r="I27" s="8" t="s">
        <v>111</v>
      </c>
      <c r="J27" s="23">
        <v>3294843</v>
      </c>
      <c r="K27" s="8" t="s">
        <v>111</v>
      </c>
      <c r="L27" s="23">
        <v>228799</v>
      </c>
      <c r="M27" s="8" t="s">
        <v>111</v>
      </c>
      <c r="N27" s="23">
        <v>69.400000000000006</v>
      </c>
      <c r="O27" s="8" t="s">
        <v>111</v>
      </c>
      <c r="P27" s="23">
        <v>42609927</v>
      </c>
      <c r="Q27" s="8" t="s">
        <v>111</v>
      </c>
      <c r="R27" s="23">
        <v>6926707</v>
      </c>
      <c r="S27" s="8" t="s">
        <v>111</v>
      </c>
      <c r="T27" s="23">
        <v>162.6</v>
      </c>
    </row>
    <row r="28" spans="1:20" ht="15.75" x14ac:dyDescent="0.25">
      <c r="A28" s="7" t="s">
        <v>167</v>
      </c>
      <c r="B28" s="6" t="s">
        <v>111</v>
      </c>
      <c r="C28" s="8" t="s">
        <v>111</v>
      </c>
      <c r="D28" s="23">
        <v>16832575</v>
      </c>
      <c r="E28" s="8" t="s">
        <v>111</v>
      </c>
      <c r="F28" s="23">
        <v>3328503</v>
      </c>
      <c r="G28" s="8" t="s">
        <v>111</v>
      </c>
      <c r="H28" s="23">
        <v>197.7</v>
      </c>
      <c r="I28" s="8" t="s">
        <v>111</v>
      </c>
      <c r="J28" s="23">
        <v>3818746</v>
      </c>
      <c r="K28" s="8" t="s">
        <v>111</v>
      </c>
      <c r="L28" s="23">
        <v>167904</v>
      </c>
      <c r="M28" s="8" t="s">
        <v>111</v>
      </c>
      <c r="N28" s="23">
        <v>44</v>
      </c>
      <c r="O28" s="8" t="s">
        <v>111</v>
      </c>
      <c r="P28" s="23">
        <v>13013829</v>
      </c>
      <c r="Q28" s="8" t="s">
        <v>111</v>
      </c>
      <c r="R28" s="23">
        <v>3160599</v>
      </c>
      <c r="S28" s="8" t="s">
        <v>111</v>
      </c>
      <c r="T28" s="23">
        <v>242.9</v>
      </c>
    </row>
    <row r="29" spans="1:20" ht="15.75" x14ac:dyDescent="0.25">
      <c r="A29" s="7" t="s">
        <v>168</v>
      </c>
      <c r="B29" s="6" t="s">
        <v>111</v>
      </c>
      <c r="C29" s="8" t="s">
        <v>111</v>
      </c>
      <c r="D29" s="23">
        <v>3550800</v>
      </c>
      <c r="E29" s="8" t="s">
        <v>111</v>
      </c>
      <c r="F29" s="23">
        <v>453003</v>
      </c>
      <c r="G29" s="8" t="s">
        <v>111</v>
      </c>
      <c r="H29" s="23">
        <v>127.6</v>
      </c>
      <c r="I29" s="8" t="s">
        <v>111</v>
      </c>
      <c r="J29" s="23">
        <v>553912</v>
      </c>
      <c r="K29" s="8" t="s">
        <v>111</v>
      </c>
      <c r="L29" s="23">
        <v>23356</v>
      </c>
      <c r="M29" s="8" t="s">
        <v>111</v>
      </c>
      <c r="N29" s="23">
        <v>42.2</v>
      </c>
      <c r="O29" s="8" t="s">
        <v>111</v>
      </c>
      <c r="P29" s="23">
        <v>2996888</v>
      </c>
      <c r="Q29" s="8" t="s">
        <v>111</v>
      </c>
      <c r="R29" s="23">
        <v>429647</v>
      </c>
      <c r="S29" s="8" t="s">
        <v>111</v>
      </c>
      <c r="T29" s="23">
        <v>143.4</v>
      </c>
    </row>
    <row r="30" spans="1:20" ht="15.75" x14ac:dyDescent="0.25">
      <c r="A30" s="7" t="s">
        <v>169</v>
      </c>
      <c r="B30" s="6" t="s">
        <v>111</v>
      </c>
      <c r="C30" s="8" t="s">
        <v>111</v>
      </c>
      <c r="D30" s="23">
        <v>40370817</v>
      </c>
      <c r="E30" s="8" t="s">
        <v>111</v>
      </c>
      <c r="F30" s="23">
        <v>7753371</v>
      </c>
      <c r="G30" s="8" t="s">
        <v>111</v>
      </c>
      <c r="H30" s="23">
        <v>192.1</v>
      </c>
      <c r="I30" s="8" t="s">
        <v>111</v>
      </c>
      <c r="J30" s="23">
        <v>5742794</v>
      </c>
      <c r="K30" s="8" t="s">
        <v>111</v>
      </c>
      <c r="L30" s="23">
        <v>275201</v>
      </c>
      <c r="M30" s="8" t="s">
        <v>111</v>
      </c>
      <c r="N30" s="23">
        <v>47.9</v>
      </c>
      <c r="O30" s="8" t="s">
        <v>111</v>
      </c>
      <c r="P30" s="23">
        <v>34628022</v>
      </c>
      <c r="Q30" s="8" t="s">
        <v>111</v>
      </c>
      <c r="R30" s="23">
        <v>7478170</v>
      </c>
      <c r="S30" s="8" t="s">
        <v>111</v>
      </c>
      <c r="T30" s="23">
        <v>216</v>
      </c>
    </row>
    <row r="31" spans="1:20" ht="15.75" x14ac:dyDescent="0.25">
      <c r="A31" s="7" t="s">
        <v>170</v>
      </c>
      <c r="B31" s="6" t="s">
        <v>111</v>
      </c>
      <c r="C31" s="8" t="s">
        <v>111</v>
      </c>
      <c r="D31" s="23">
        <v>30057993</v>
      </c>
      <c r="E31" s="8" t="s">
        <v>111</v>
      </c>
      <c r="F31" s="23">
        <v>5912294</v>
      </c>
      <c r="G31" s="8" t="s">
        <v>111</v>
      </c>
      <c r="H31" s="23">
        <v>196.7</v>
      </c>
      <c r="I31" s="8" t="s">
        <v>111</v>
      </c>
      <c r="J31" s="23">
        <v>4383048</v>
      </c>
      <c r="K31" s="8" t="s">
        <v>111</v>
      </c>
      <c r="L31" s="23">
        <v>262280</v>
      </c>
      <c r="M31" s="8" t="s">
        <v>111</v>
      </c>
      <c r="N31" s="23">
        <v>59.8</v>
      </c>
      <c r="O31" s="8" t="s">
        <v>111</v>
      </c>
      <c r="P31" s="23">
        <v>25674944</v>
      </c>
      <c r="Q31" s="8" t="s">
        <v>111</v>
      </c>
      <c r="R31" s="23">
        <v>5650014</v>
      </c>
      <c r="S31" s="8" t="s">
        <v>111</v>
      </c>
      <c r="T31" s="23">
        <v>220.1</v>
      </c>
    </row>
    <row r="32" spans="1:20" ht="15.75" x14ac:dyDescent="0.25">
      <c r="A32" s="7" t="s">
        <v>171</v>
      </c>
      <c r="B32" s="6" t="s">
        <v>111</v>
      </c>
      <c r="C32" s="8" t="s">
        <v>111</v>
      </c>
      <c r="D32" s="23">
        <v>7305832</v>
      </c>
      <c r="E32" s="8" t="s">
        <v>111</v>
      </c>
      <c r="F32" s="23">
        <v>1535908</v>
      </c>
      <c r="G32" s="8" t="s">
        <v>111</v>
      </c>
      <c r="H32" s="23">
        <v>210.2</v>
      </c>
      <c r="I32" s="8" t="s">
        <v>111</v>
      </c>
      <c r="J32" s="23">
        <v>1168101</v>
      </c>
      <c r="K32" s="8" t="s">
        <v>111</v>
      </c>
      <c r="L32" s="23">
        <v>86080</v>
      </c>
      <c r="M32" s="8" t="s">
        <v>111</v>
      </c>
      <c r="N32" s="23">
        <v>73.7</v>
      </c>
      <c r="O32" s="8" t="s">
        <v>111</v>
      </c>
      <c r="P32" s="23">
        <v>6137731</v>
      </c>
      <c r="Q32" s="8" t="s">
        <v>111</v>
      </c>
      <c r="R32" s="23">
        <v>1449828</v>
      </c>
      <c r="S32" s="8" t="s">
        <v>111</v>
      </c>
      <c r="T32" s="23">
        <v>236.2</v>
      </c>
    </row>
    <row r="33" spans="1:20" ht="15.75" x14ac:dyDescent="0.25">
      <c r="A33" s="7" t="s">
        <v>172</v>
      </c>
      <c r="B33" s="6" t="s">
        <v>111</v>
      </c>
      <c r="C33" s="8" t="s">
        <v>111</v>
      </c>
      <c r="D33" s="23">
        <v>7743255</v>
      </c>
      <c r="E33" s="8" t="s">
        <v>111</v>
      </c>
      <c r="F33" s="23">
        <v>1302685</v>
      </c>
      <c r="G33" s="8" t="s">
        <v>111</v>
      </c>
      <c r="H33" s="23">
        <v>168.2</v>
      </c>
      <c r="I33" s="8" t="s">
        <v>111</v>
      </c>
      <c r="J33" s="23">
        <v>2469957</v>
      </c>
      <c r="K33" s="8" t="s">
        <v>111</v>
      </c>
      <c r="L33" s="23">
        <v>173594</v>
      </c>
      <c r="M33" s="8" t="s">
        <v>111</v>
      </c>
      <c r="N33" s="23">
        <v>70.3</v>
      </c>
      <c r="O33" s="8" t="s">
        <v>111</v>
      </c>
      <c r="P33" s="23">
        <v>5273298</v>
      </c>
      <c r="Q33" s="8" t="s">
        <v>111</v>
      </c>
      <c r="R33" s="23">
        <v>1129091</v>
      </c>
      <c r="S33" s="8" t="s">
        <v>111</v>
      </c>
      <c r="T33" s="23">
        <v>214.1</v>
      </c>
    </row>
    <row r="34" spans="1:20" ht="15.75" x14ac:dyDescent="0.25">
      <c r="A34" s="7" t="s">
        <v>173</v>
      </c>
      <c r="B34" s="6" t="s">
        <v>111</v>
      </c>
      <c r="C34" s="8" t="s">
        <v>111</v>
      </c>
      <c r="D34" s="23">
        <v>28071234</v>
      </c>
      <c r="E34" s="8" t="s">
        <v>111</v>
      </c>
      <c r="F34" s="23">
        <v>4356279</v>
      </c>
      <c r="G34" s="8" t="s">
        <v>111</v>
      </c>
      <c r="H34" s="23">
        <v>155.19999999999999</v>
      </c>
      <c r="I34" s="8" t="s">
        <v>111</v>
      </c>
      <c r="J34" s="23">
        <v>4262315</v>
      </c>
      <c r="K34" s="8" t="s">
        <v>111</v>
      </c>
      <c r="L34" s="23">
        <v>224559</v>
      </c>
      <c r="M34" s="8" t="s">
        <v>111</v>
      </c>
      <c r="N34" s="23">
        <v>52.7</v>
      </c>
      <c r="O34" s="8" t="s">
        <v>111</v>
      </c>
      <c r="P34" s="23">
        <v>23808919</v>
      </c>
      <c r="Q34" s="8" t="s">
        <v>111</v>
      </c>
      <c r="R34" s="23">
        <v>4131720</v>
      </c>
      <c r="S34" s="8" t="s">
        <v>111</v>
      </c>
      <c r="T34" s="23">
        <v>173.5</v>
      </c>
    </row>
    <row r="35" spans="1:20" ht="15.75" x14ac:dyDescent="0.25">
      <c r="A35" s="7" t="s">
        <v>174</v>
      </c>
      <c r="B35" s="6" t="s">
        <v>111</v>
      </c>
      <c r="C35" s="8" t="s">
        <v>111</v>
      </c>
      <c r="D35" s="23">
        <v>16361177</v>
      </c>
      <c r="E35" s="8" t="s">
        <v>111</v>
      </c>
      <c r="F35" s="23">
        <v>1600082</v>
      </c>
      <c r="G35" s="8" t="s">
        <v>111</v>
      </c>
      <c r="H35" s="23">
        <v>97.8</v>
      </c>
      <c r="I35" s="8" t="s">
        <v>111</v>
      </c>
      <c r="J35" s="23">
        <v>2059187</v>
      </c>
      <c r="K35" s="8" t="s">
        <v>111</v>
      </c>
      <c r="L35" s="23">
        <v>75729</v>
      </c>
      <c r="M35" s="8" t="s">
        <v>111</v>
      </c>
      <c r="N35" s="23">
        <v>36.799999999999997</v>
      </c>
      <c r="O35" s="8" t="s">
        <v>111</v>
      </c>
      <c r="P35" s="23">
        <v>14301990</v>
      </c>
      <c r="Q35" s="8" t="s">
        <v>111</v>
      </c>
      <c r="R35" s="23">
        <v>1524353</v>
      </c>
      <c r="S35" s="8" t="s">
        <v>111</v>
      </c>
      <c r="T35" s="23">
        <v>106.6</v>
      </c>
    </row>
    <row r="36" spans="1:20" x14ac:dyDescent="0.2">
      <c r="A36" s="17" t="s">
        <v>225</v>
      </c>
    </row>
  </sheetData>
  <mergeCells count="33">
    <mergeCell ref="A3:B3"/>
    <mergeCell ref="C3:T3"/>
    <mergeCell ref="A4:B4"/>
    <mergeCell ref="C4:T4"/>
    <mergeCell ref="A5:B5"/>
    <mergeCell ref="C5:T5"/>
    <mergeCell ref="K9:L9"/>
    <mergeCell ref="A6:B6"/>
    <mergeCell ref="C6:T6"/>
    <mergeCell ref="A7:B7"/>
    <mergeCell ref="C7:T7"/>
    <mergeCell ref="A8:B8"/>
    <mergeCell ref="C8:H8"/>
    <mergeCell ref="I8:N8"/>
    <mergeCell ref="O8:T8"/>
    <mergeCell ref="A9:B9"/>
    <mergeCell ref="C9:D9"/>
    <mergeCell ref="E9:F9"/>
    <mergeCell ref="G9:H9"/>
    <mergeCell ref="I9:J9"/>
    <mergeCell ref="C10:D10"/>
    <mergeCell ref="E10:F10"/>
    <mergeCell ref="G10:H10"/>
    <mergeCell ref="I10:J10"/>
    <mergeCell ref="K10:L10"/>
    <mergeCell ref="O10:P10"/>
    <mergeCell ref="Q10:R10"/>
    <mergeCell ref="S10:T10"/>
    <mergeCell ref="M9:N9"/>
    <mergeCell ref="O9:P9"/>
    <mergeCell ref="Q9:R9"/>
    <mergeCell ref="S9:T9"/>
    <mergeCell ref="M10:N10"/>
  </mergeCells>
  <hyperlinks>
    <hyperlink ref="A2" r:id="rId1" tooltip="Click once to display linked information. Click and hold to select this cell." display="http://dati5.istat.it/OECDStat_Metadata/ShowMetadata.ashx?Dataset=DCSC_TRAMERCIS1&amp;ShowOnWeb=true&amp;Lang=fr" xr:uid="{00000000-0004-0000-0C00-000000000000}"/>
    <hyperlink ref="A36" r:id="rId2" display="http://dativ7a.istat.it/index.aspx?DatasetCode=DCSC_TRAMERCIS1" xr:uid="{00000000-0004-0000-0C00-0000010000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9"/>
  <sheetViews>
    <sheetView topLeftCell="A5" workbookViewId="0">
      <selection activeCell="E11" sqref="E11"/>
    </sheetView>
  </sheetViews>
  <sheetFormatPr defaultRowHeight="12.75" x14ac:dyDescent="0.2"/>
  <cols>
    <col min="1" max="2" width="26.5703125" customWidth="1"/>
    <col min="3" max="3" width="2.42578125" customWidth="1"/>
    <col min="4" max="4" width="4.42578125" customWidth="1"/>
    <col min="6" max="6" width="4.42578125" customWidth="1"/>
    <col min="8" max="8" width="4.42578125" customWidth="1"/>
    <col min="10" max="10" width="4.42578125" customWidth="1"/>
    <col min="12" max="12" width="4.42578125" customWidth="1"/>
    <col min="14" max="14" width="4.42578125" customWidth="1"/>
    <col min="16" max="16" width="4.42578125" customWidth="1"/>
    <col min="18" max="18" width="4.42578125" customWidth="1"/>
    <col min="20" max="20" width="4.42578125" customWidth="1"/>
  </cols>
  <sheetData>
    <row r="1" spans="1:21" hidden="1" x14ac:dyDescent="0.2">
      <c r="A1" s="3" t="e">
        <f ca="1">DotStatQuery(B1)</f>
        <v>#NAME?</v>
      </c>
      <c r="B1" s="3" t="s">
        <v>96</v>
      </c>
    </row>
    <row r="2" spans="1:21" ht="34.5" x14ac:dyDescent="0.2">
      <c r="A2" s="4" t="s">
        <v>97</v>
      </c>
    </row>
    <row r="3" spans="1:21" x14ac:dyDescent="0.2">
      <c r="A3" s="207" t="s">
        <v>98</v>
      </c>
      <c r="B3" s="208"/>
      <c r="C3" s="209"/>
      <c r="D3" s="210" t="s">
        <v>35</v>
      </c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2"/>
    </row>
    <row r="4" spans="1:21" x14ac:dyDescent="0.2">
      <c r="A4" s="207" t="s">
        <v>99</v>
      </c>
      <c r="B4" s="208"/>
      <c r="C4" s="209"/>
      <c r="D4" s="210" t="s">
        <v>100</v>
      </c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2"/>
    </row>
    <row r="5" spans="1:21" x14ac:dyDescent="0.2">
      <c r="A5" s="207" t="s">
        <v>101</v>
      </c>
      <c r="B5" s="208"/>
      <c r="C5" s="209"/>
      <c r="D5" s="213" t="str">
        <f>D37</f>
        <v>2019</v>
      </c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  <c r="S5" s="214"/>
      <c r="T5" s="214"/>
      <c r="U5" s="215"/>
    </row>
    <row r="6" spans="1:21" x14ac:dyDescent="0.2">
      <c r="A6" s="201" t="s">
        <v>102</v>
      </c>
      <c r="B6" s="202"/>
      <c r="C6" s="203"/>
      <c r="D6" s="204" t="s">
        <v>100</v>
      </c>
      <c r="E6" s="205"/>
      <c r="F6" s="205"/>
      <c r="G6" s="205"/>
      <c r="H6" s="205"/>
      <c r="I6" s="206"/>
      <c r="J6" s="204" t="s">
        <v>103</v>
      </c>
      <c r="K6" s="205"/>
      <c r="L6" s="205"/>
      <c r="M6" s="205"/>
      <c r="N6" s="205"/>
      <c r="O6" s="206"/>
      <c r="P6" s="204" t="s">
        <v>104</v>
      </c>
      <c r="Q6" s="205"/>
      <c r="R6" s="205"/>
      <c r="S6" s="205"/>
      <c r="T6" s="205"/>
      <c r="U6" s="206"/>
    </row>
    <row r="7" spans="1:21" ht="42" customHeight="1" x14ac:dyDescent="0.2">
      <c r="A7" s="201" t="s">
        <v>105</v>
      </c>
      <c r="B7" s="202"/>
      <c r="C7" s="203"/>
      <c r="D7" s="204" t="s">
        <v>106</v>
      </c>
      <c r="E7" s="206"/>
      <c r="F7" s="204" t="s">
        <v>107</v>
      </c>
      <c r="G7" s="206"/>
      <c r="H7" s="204" t="s">
        <v>108</v>
      </c>
      <c r="I7" s="206"/>
      <c r="J7" s="204" t="s">
        <v>106</v>
      </c>
      <c r="K7" s="206"/>
      <c r="L7" s="204" t="s">
        <v>107</v>
      </c>
      <c r="M7" s="206"/>
      <c r="N7" s="204" t="s">
        <v>108</v>
      </c>
      <c r="O7" s="206"/>
      <c r="P7" s="204" t="s">
        <v>106</v>
      </c>
      <c r="Q7" s="206"/>
      <c r="R7" s="204" t="s">
        <v>107</v>
      </c>
      <c r="S7" s="206"/>
      <c r="T7" s="204" t="s">
        <v>108</v>
      </c>
      <c r="U7" s="206"/>
    </row>
    <row r="8" spans="1:21" ht="13.5" x14ac:dyDescent="0.25">
      <c r="A8" s="5" t="s">
        <v>109</v>
      </c>
      <c r="B8" s="5" t="s">
        <v>110</v>
      </c>
      <c r="C8" s="6" t="s">
        <v>111</v>
      </c>
      <c r="D8" s="199" t="s">
        <v>111</v>
      </c>
      <c r="E8" s="200"/>
      <c r="F8" s="199" t="s">
        <v>111</v>
      </c>
      <c r="G8" s="200"/>
      <c r="H8" s="199" t="s">
        <v>111</v>
      </c>
      <c r="I8" s="200"/>
      <c r="J8" s="199" t="s">
        <v>111</v>
      </c>
      <c r="K8" s="200"/>
      <c r="L8" s="199" t="s">
        <v>111</v>
      </c>
      <c r="M8" s="200"/>
      <c r="N8" s="199" t="s">
        <v>111</v>
      </c>
      <c r="O8" s="200"/>
      <c r="P8" s="199" t="s">
        <v>111</v>
      </c>
      <c r="Q8" s="200"/>
      <c r="R8" s="199" t="s">
        <v>111</v>
      </c>
      <c r="S8" s="200"/>
      <c r="T8" s="199" t="s">
        <v>111</v>
      </c>
      <c r="U8" s="200"/>
    </row>
    <row r="9" spans="1:21" ht="15.75" x14ac:dyDescent="0.25">
      <c r="A9" s="196" t="s">
        <v>112</v>
      </c>
      <c r="B9" s="7" t="s">
        <v>113</v>
      </c>
      <c r="C9" s="6" t="s">
        <v>111</v>
      </c>
      <c r="D9" s="8" t="s">
        <v>111</v>
      </c>
      <c r="E9" s="9">
        <f>E41</f>
        <v>398944738</v>
      </c>
      <c r="F9" s="8" t="s">
        <v>111</v>
      </c>
      <c r="G9" s="9">
        <f>G41</f>
        <v>8071592</v>
      </c>
      <c r="H9" s="8" t="s">
        <v>111</v>
      </c>
      <c r="I9" s="9">
        <f>I41</f>
        <v>20.23</v>
      </c>
      <c r="J9" s="8" t="s">
        <v>111</v>
      </c>
      <c r="K9" s="9">
        <f>K41</f>
        <v>106823771</v>
      </c>
      <c r="L9" s="8" t="s">
        <v>111</v>
      </c>
      <c r="M9" s="9">
        <f>M41</f>
        <v>1908428</v>
      </c>
      <c r="N9" s="8" t="s">
        <v>111</v>
      </c>
      <c r="O9" s="9">
        <f>O41</f>
        <v>17.87</v>
      </c>
      <c r="P9" s="8" t="s">
        <v>111</v>
      </c>
      <c r="Q9" s="9">
        <f>Q41</f>
        <v>292120968</v>
      </c>
      <c r="R9" s="8" t="s">
        <v>111</v>
      </c>
      <c r="S9" s="9">
        <f>S41</f>
        <v>6163164</v>
      </c>
      <c r="T9" s="8" t="s">
        <v>111</v>
      </c>
      <c r="U9" s="9">
        <f>U41</f>
        <v>21.1</v>
      </c>
    </row>
    <row r="10" spans="1:21" ht="15.75" x14ac:dyDescent="0.25">
      <c r="A10" s="197"/>
      <c r="B10" s="7" t="s">
        <v>41</v>
      </c>
      <c r="C10" s="6" t="s">
        <v>111</v>
      </c>
      <c r="D10" s="10" t="s">
        <v>111</v>
      </c>
      <c r="E10" s="9">
        <f t="shared" ref="E10:G17" si="0">E42</f>
        <v>169179092</v>
      </c>
      <c r="F10" s="10" t="s">
        <v>111</v>
      </c>
      <c r="G10" s="9">
        <f t="shared" si="0"/>
        <v>12041688</v>
      </c>
      <c r="H10" s="10" t="s">
        <v>111</v>
      </c>
      <c r="I10" s="9">
        <f t="shared" ref="I10" si="1">I42</f>
        <v>71.180000000000007</v>
      </c>
      <c r="J10" s="10" t="s">
        <v>111</v>
      </c>
      <c r="K10" s="9">
        <f t="shared" ref="K10" si="2">K42</f>
        <v>21216717</v>
      </c>
      <c r="L10" s="10" t="s">
        <v>111</v>
      </c>
      <c r="M10" s="9">
        <f t="shared" ref="M10" si="3">M42</f>
        <v>1460606</v>
      </c>
      <c r="N10" s="10" t="s">
        <v>111</v>
      </c>
      <c r="O10" s="9">
        <f t="shared" ref="O10" si="4">O42</f>
        <v>68.84</v>
      </c>
      <c r="P10" s="10" t="s">
        <v>111</v>
      </c>
      <c r="Q10" s="9">
        <f t="shared" ref="Q10" si="5">Q42</f>
        <v>147962375</v>
      </c>
      <c r="R10" s="10" t="s">
        <v>111</v>
      </c>
      <c r="S10" s="9">
        <f t="shared" ref="S10" si="6">S42</f>
        <v>10581083</v>
      </c>
      <c r="T10" s="10" t="s">
        <v>111</v>
      </c>
      <c r="U10" s="9">
        <f t="shared" ref="U10" si="7">U42</f>
        <v>71.510000000000005</v>
      </c>
    </row>
    <row r="11" spans="1:21" ht="15.75" x14ac:dyDescent="0.25">
      <c r="A11" s="197"/>
      <c r="B11" s="7" t="s">
        <v>42</v>
      </c>
      <c r="C11" s="6" t="s">
        <v>111</v>
      </c>
      <c r="D11" s="8" t="s">
        <v>111</v>
      </c>
      <c r="E11" s="9">
        <f t="shared" si="0"/>
        <v>102878155</v>
      </c>
      <c r="F11" s="8" t="s">
        <v>111</v>
      </c>
      <c r="G11" s="9">
        <f t="shared" si="0"/>
        <v>12585359</v>
      </c>
      <c r="H11" s="8" t="s">
        <v>111</v>
      </c>
      <c r="I11" s="9">
        <f t="shared" ref="I11" si="8">I43</f>
        <v>122.33</v>
      </c>
      <c r="J11" s="8" t="s">
        <v>111</v>
      </c>
      <c r="K11" s="9">
        <f t="shared" ref="K11" si="9">K43</f>
        <v>8914223</v>
      </c>
      <c r="L11" s="8" t="s">
        <v>111</v>
      </c>
      <c r="M11" s="9">
        <f t="shared" ref="M11" si="10">M43</f>
        <v>1067661</v>
      </c>
      <c r="N11" s="8" t="s">
        <v>111</v>
      </c>
      <c r="O11" s="9">
        <f t="shared" ref="O11" si="11">O43</f>
        <v>119.77</v>
      </c>
      <c r="P11" s="8" t="s">
        <v>111</v>
      </c>
      <c r="Q11" s="9">
        <f t="shared" ref="Q11" si="12">Q43</f>
        <v>93963931</v>
      </c>
      <c r="R11" s="8" t="s">
        <v>111</v>
      </c>
      <c r="S11" s="9">
        <f t="shared" ref="S11" si="13">S43</f>
        <v>11517698</v>
      </c>
      <c r="T11" s="8" t="s">
        <v>111</v>
      </c>
      <c r="U11" s="9">
        <f t="shared" ref="U11" si="14">U43</f>
        <v>122.58</v>
      </c>
    </row>
    <row r="12" spans="1:21" ht="15.75" x14ac:dyDescent="0.25">
      <c r="A12" s="197"/>
      <c r="B12" s="7" t="s">
        <v>43</v>
      </c>
      <c r="C12" s="6" t="s">
        <v>111</v>
      </c>
      <c r="D12" s="10" t="s">
        <v>111</v>
      </c>
      <c r="E12" s="9">
        <f t="shared" si="0"/>
        <v>79130770</v>
      </c>
      <c r="F12" s="10" t="s">
        <v>111</v>
      </c>
      <c r="G12" s="9">
        <f t="shared" si="0"/>
        <v>13477603</v>
      </c>
      <c r="H12" s="10" t="s">
        <v>111</v>
      </c>
      <c r="I12" s="9">
        <f t="shared" ref="I12" si="15">I44</f>
        <v>170.32</v>
      </c>
      <c r="J12" s="10" t="s">
        <v>111</v>
      </c>
      <c r="K12" s="9">
        <f t="shared" ref="K12" si="16">K44</f>
        <v>4037756</v>
      </c>
      <c r="L12" s="10" t="s">
        <v>111</v>
      </c>
      <c r="M12" s="9">
        <f t="shared" ref="M12" si="17">M44</f>
        <v>674711</v>
      </c>
      <c r="N12" s="10" t="s">
        <v>111</v>
      </c>
      <c r="O12" s="9">
        <f t="shared" ref="O12" si="18">O44</f>
        <v>167.1</v>
      </c>
      <c r="P12" s="10" t="s">
        <v>111</v>
      </c>
      <c r="Q12" s="9">
        <f t="shared" ref="Q12" si="19">Q44</f>
        <v>75093014</v>
      </c>
      <c r="R12" s="10" t="s">
        <v>111</v>
      </c>
      <c r="S12" s="9">
        <f t="shared" ref="S12" si="20">S44</f>
        <v>12802892</v>
      </c>
      <c r="T12" s="10" t="s">
        <v>111</v>
      </c>
      <c r="U12" s="9">
        <f t="shared" ref="U12" si="21">U44</f>
        <v>170.49</v>
      </c>
    </row>
    <row r="13" spans="1:21" ht="15.75" x14ac:dyDescent="0.25">
      <c r="A13" s="197"/>
      <c r="B13" s="7" t="s">
        <v>44</v>
      </c>
      <c r="C13" s="6" t="s">
        <v>111</v>
      </c>
      <c r="D13" s="8" t="s">
        <v>111</v>
      </c>
      <c r="E13" s="9">
        <f t="shared" si="0"/>
        <v>98596571</v>
      </c>
      <c r="F13" s="8" t="s">
        <v>111</v>
      </c>
      <c r="G13" s="9">
        <f t="shared" si="0"/>
        <v>23941719</v>
      </c>
      <c r="H13" s="8" t="s">
        <v>111</v>
      </c>
      <c r="I13" s="9">
        <f t="shared" ref="I13" si="22">I45</f>
        <v>242.83</v>
      </c>
      <c r="J13" s="8" t="s">
        <v>111</v>
      </c>
      <c r="K13" s="9">
        <f t="shared" ref="K13" si="23">K45</f>
        <v>4042121</v>
      </c>
      <c r="L13" s="8" t="s">
        <v>111</v>
      </c>
      <c r="M13" s="9">
        <f t="shared" ref="M13" si="24">M45</f>
        <v>949655</v>
      </c>
      <c r="N13" s="8" t="s">
        <v>111</v>
      </c>
      <c r="O13" s="9">
        <f t="shared" ref="O13" si="25">O45</f>
        <v>234.94</v>
      </c>
      <c r="P13" s="8" t="s">
        <v>111</v>
      </c>
      <c r="Q13" s="9">
        <f t="shared" ref="Q13" si="26">Q45</f>
        <v>94554450</v>
      </c>
      <c r="R13" s="8" t="s">
        <v>111</v>
      </c>
      <c r="S13" s="9">
        <f t="shared" ref="S13" si="27">S45</f>
        <v>22992064</v>
      </c>
      <c r="T13" s="8" t="s">
        <v>111</v>
      </c>
      <c r="U13" s="9">
        <f t="shared" ref="U13" si="28">U45</f>
        <v>243.16</v>
      </c>
    </row>
    <row r="14" spans="1:21" ht="15.75" x14ac:dyDescent="0.25">
      <c r="A14" s="197"/>
      <c r="B14" s="7" t="s">
        <v>45</v>
      </c>
      <c r="C14" s="6" t="s">
        <v>111</v>
      </c>
      <c r="D14" s="10" t="s">
        <v>111</v>
      </c>
      <c r="E14" s="9">
        <f t="shared" si="0"/>
        <v>44972555</v>
      </c>
      <c r="F14" s="10" t="s">
        <v>111</v>
      </c>
      <c r="G14" s="9">
        <f t="shared" si="0"/>
        <v>15307521</v>
      </c>
      <c r="H14" s="10" t="s">
        <v>111</v>
      </c>
      <c r="I14" s="9">
        <f t="shared" ref="I14" si="29">I46</f>
        <v>340.37</v>
      </c>
      <c r="J14" s="10" t="s">
        <v>111</v>
      </c>
      <c r="K14" s="9">
        <f t="shared" ref="K14" si="30">K46</f>
        <v>1210867</v>
      </c>
      <c r="L14" s="10" t="s">
        <v>111</v>
      </c>
      <c r="M14" s="9">
        <f t="shared" ref="M14" si="31">M46</f>
        <v>394848</v>
      </c>
      <c r="N14" s="10" t="s">
        <v>111</v>
      </c>
      <c r="O14" s="9">
        <f t="shared" ref="O14" si="32">O46</f>
        <v>326.08999999999997</v>
      </c>
      <c r="P14" s="10" t="s">
        <v>111</v>
      </c>
      <c r="Q14" s="9">
        <f t="shared" ref="Q14" si="33">Q46</f>
        <v>43761688</v>
      </c>
      <c r="R14" s="10" t="s">
        <v>111</v>
      </c>
      <c r="S14" s="9">
        <f t="shared" ref="S14" si="34">S46</f>
        <v>14912674</v>
      </c>
      <c r="T14" s="10" t="s">
        <v>111</v>
      </c>
      <c r="U14" s="9">
        <f t="shared" ref="U14" si="35">U46</f>
        <v>340.77</v>
      </c>
    </row>
    <row r="15" spans="1:21" ht="15.75" x14ac:dyDescent="0.25">
      <c r="A15" s="197"/>
      <c r="B15" s="7" t="s">
        <v>46</v>
      </c>
      <c r="C15" s="6" t="s">
        <v>111</v>
      </c>
      <c r="D15" s="8" t="s">
        <v>111</v>
      </c>
      <c r="E15" s="9">
        <f t="shared" si="0"/>
        <v>20134587</v>
      </c>
      <c r="F15" s="8" t="s">
        <v>111</v>
      </c>
      <c r="G15" s="9">
        <f t="shared" si="0"/>
        <v>8973788</v>
      </c>
      <c r="H15" s="8" t="s">
        <v>111</v>
      </c>
      <c r="I15" s="9">
        <f t="shared" ref="I15" si="36">I47</f>
        <v>445.69</v>
      </c>
      <c r="J15" s="8" t="s">
        <v>111</v>
      </c>
      <c r="K15" s="9">
        <f t="shared" ref="K15" si="37">K47</f>
        <v>448320</v>
      </c>
      <c r="L15" s="8" t="s">
        <v>111</v>
      </c>
      <c r="M15" s="9">
        <f t="shared" ref="M15" si="38">M47</f>
        <v>194867</v>
      </c>
      <c r="N15" s="8" t="s">
        <v>111</v>
      </c>
      <c r="O15" s="9">
        <f t="shared" ref="O15" si="39">O47</f>
        <v>434.66</v>
      </c>
      <c r="P15" s="8" t="s">
        <v>111</v>
      </c>
      <c r="Q15" s="9">
        <f t="shared" ref="Q15" si="40">Q47</f>
        <v>19686267</v>
      </c>
      <c r="R15" s="8" t="s">
        <v>111</v>
      </c>
      <c r="S15" s="9">
        <f t="shared" ref="S15" si="41">S47</f>
        <v>8778921</v>
      </c>
      <c r="T15" s="8" t="s">
        <v>111</v>
      </c>
      <c r="U15" s="9">
        <f t="shared" ref="U15" si="42">U47</f>
        <v>445.94</v>
      </c>
    </row>
    <row r="16" spans="1:21" ht="15.75" x14ac:dyDescent="0.25">
      <c r="A16" s="197"/>
      <c r="B16" s="7" t="s">
        <v>114</v>
      </c>
      <c r="C16" s="6" t="s">
        <v>111</v>
      </c>
      <c r="D16" s="10" t="s">
        <v>111</v>
      </c>
      <c r="E16" s="9">
        <f t="shared" si="0"/>
        <v>39877419</v>
      </c>
      <c r="F16" s="10" t="s">
        <v>111</v>
      </c>
      <c r="G16" s="9">
        <f t="shared" si="0"/>
        <v>28089523</v>
      </c>
      <c r="H16" s="10" t="s">
        <v>111</v>
      </c>
      <c r="I16" s="9">
        <f t="shared" ref="I16" si="43">I48</f>
        <v>704.4</v>
      </c>
      <c r="J16" s="10" t="s">
        <v>111</v>
      </c>
      <c r="K16" s="9">
        <f t="shared" ref="K16" si="44">K48</f>
        <v>445247</v>
      </c>
      <c r="L16" s="10" t="s">
        <v>111</v>
      </c>
      <c r="M16" s="9">
        <f t="shared" ref="M16" si="45">M48</f>
        <v>304809</v>
      </c>
      <c r="N16" s="10" t="s">
        <v>111</v>
      </c>
      <c r="O16" s="9">
        <f t="shared" ref="O16" si="46">O48</f>
        <v>684.58</v>
      </c>
      <c r="P16" s="10" t="s">
        <v>111</v>
      </c>
      <c r="Q16" s="9">
        <f t="shared" ref="Q16" si="47">Q48</f>
        <v>39432172</v>
      </c>
      <c r="R16" s="10" t="s">
        <v>111</v>
      </c>
      <c r="S16" s="9">
        <f t="shared" ref="S16" si="48">S48</f>
        <v>27784714</v>
      </c>
      <c r="T16" s="10" t="s">
        <v>111</v>
      </c>
      <c r="U16" s="9">
        <f t="shared" ref="U16" si="49">U48</f>
        <v>704.62</v>
      </c>
    </row>
    <row r="17" spans="1:22" ht="15.75" x14ac:dyDescent="0.25">
      <c r="A17" s="198"/>
      <c r="B17" s="7" t="s">
        <v>115</v>
      </c>
      <c r="C17" s="6" t="s">
        <v>111</v>
      </c>
      <c r="D17" s="8" t="s">
        <v>111</v>
      </c>
      <c r="E17" s="9">
        <f t="shared" si="0"/>
        <v>953713886</v>
      </c>
      <c r="F17" s="8" t="s">
        <v>111</v>
      </c>
      <c r="G17" s="9">
        <f t="shared" si="0"/>
        <v>122488793</v>
      </c>
      <c r="H17" s="8" t="s">
        <v>111</v>
      </c>
      <c r="I17" s="9">
        <f t="shared" ref="I17" si="50">I49</f>
        <v>128.43</v>
      </c>
      <c r="J17" s="8" t="s">
        <v>111</v>
      </c>
      <c r="K17" s="9">
        <f t="shared" ref="K17" si="51">K49</f>
        <v>147139021</v>
      </c>
      <c r="L17" s="8" t="s">
        <v>111</v>
      </c>
      <c r="M17" s="9">
        <f t="shared" ref="M17" si="52">M49</f>
        <v>6955583</v>
      </c>
      <c r="N17" s="8" t="s">
        <v>111</v>
      </c>
      <c r="O17" s="9">
        <f t="shared" ref="O17" si="53">O49</f>
        <v>47.27</v>
      </c>
      <c r="P17" s="8" t="s">
        <v>111</v>
      </c>
      <c r="Q17" s="9">
        <f t="shared" ref="Q17" si="54">Q49</f>
        <v>806574865</v>
      </c>
      <c r="R17" s="8" t="s">
        <v>111</v>
      </c>
      <c r="S17" s="9">
        <f t="shared" ref="S17" si="55">S49</f>
        <v>115533210</v>
      </c>
      <c r="T17" s="8" t="s">
        <v>111</v>
      </c>
      <c r="U17" s="9">
        <f t="shared" ref="U17" si="56">U49</f>
        <v>143.24</v>
      </c>
    </row>
    <row r="18" spans="1:22" ht="15.75" x14ac:dyDescent="0.25">
      <c r="A18" s="12"/>
      <c r="B18" s="7"/>
      <c r="C18" s="6"/>
      <c r="D18" s="8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2" ht="15.75" x14ac:dyDescent="0.25">
      <c r="A19" s="196" t="s">
        <v>116</v>
      </c>
      <c r="B19" s="7" t="s">
        <v>113</v>
      </c>
      <c r="C19" s="6" t="s">
        <v>111</v>
      </c>
      <c r="D19" s="10" t="s">
        <v>111</v>
      </c>
      <c r="E19" s="11">
        <f>E50</f>
        <v>965009</v>
      </c>
      <c r="F19" s="10" t="s">
        <v>111</v>
      </c>
      <c r="G19" s="11">
        <f>G50</f>
        <v>24967</v>
      </c>
      <c r="H19" s="10" t="s">
        <v>111</v>
      </c>
      <c r="I19" s="11">
        <f>I50</f>
        <v>25.87</v>
      </c>
      <c r="J19" s="10" t="s">
        <v>111</v>
      </c>
      <c r="K19" s="11">
        <f>K50</f>
        <v>272885</v>
      </c>
      <c r="L19" s="10" t="s">
        <v>111</v>
      </c>
      <c r="M19" s="11">
        <f>M50</f>
        <v>5773</v>
      </c>
      <c r="N19" s="10" t="s">
        <v>111</v>
      </c>
      <c r="O19" s="11">
        <f>O50</f>
        <v>21.16</v>
      </c>
      <c r="P19" s="10" t="s">
        <v>111</v>
      </c>
      <c r="Q19" s="11">
        <f>Q50</f>
        <v>692124</v>
      </c>
      <c r="R19" s="10" t="s">
        <v>111</v>
      </c>
      <c r="S19" s="11">
        <f>S50</f>
        <v>19194</v>
      </c>
      <c r="T19" s="10" t="s">
        <v>111</v>
      </c>
      <c r="U19" s="11">
        <f>U50</f>
        <v>27.73</v>
      </c>
    </row>
    <row r="20" spans="1:22" ht="15.75" x14ac:dyDescent="0.25">
      <c r="A20" s="197"/>
      <c r="B20" s="7" t="s">
        <v>41</v>
      </c>
      <c r="C20" s="6" t="s">
        <v>111</v>
      </c>
      <c r="D20" s="8" t="s">
        <v>111</v>
      </c>
      <c r="E20" s="11">
        <f t="shared" ref="E20:G27" si="57">E51</f>
        <v>1587233</v>
      </c>
      <c r="F20" s="8" t="s">
        <v>111</v>
      </c>
      <c r="G20" s="11">
        <f t="shared" si="57"/>
        <v>121126</v>
      </c>
      <c r="H20" s="8" t="s">
        <v>111</v>
      </c>
      <c r="I20" s="11">
        <f t="shared" ref="I20" si="58">I51</f>
        <v>76.31</v>
      </c>
      <c r="J20" s="8" t="s">
        <v>111</v>
      </c>
      <c r="K20" s="11">
        <f t="shared" ref="K20" si="59">K51</f>
        <v>231724</v>
      </c>
      <c r="L20" s="8" t="s">
        <v>111</v>
      </c>
      <c r="M20" s="11">
        <f t="shared" ref="M20" si="60">M51</f>
        <v>16623</v>
      </c>
      <c r="N20" s="8" t="s">
        <v>111</v>
      </c>
      <c r="O20" s="11">
        <f t="shared" ref="O20" si="61">O51</f>
        <v>71.739999999999995</v>
      </c>
      <c r="P20" s="8" t="s">
        <v>111</v>
      </c>
      <c r="Q20" s="11">
        <f t="shared" ref="Q20" si="62">Q51</f>
        <v>1355509</v>
      </c>
      <c r="R20" s="8" t="s">
        <v>111</v>
      </c>
      <c r="S20" s="11">
        <f t="shared" ref="S20" si="63">S51</f>
        <v>104502</v>
      </c>
      <c r="T20" s="8" t="s">
        <v>111</v>
      </c>
      <c r="U20" s="11">
        <f t="shared" ref="U20" si="64">U51</f>
        <v>77.09</v>
      </c>
    </row>
    <row r="21" spans="1:22" ht="15.75" x14ac:dyDescent="0.25">
      <c r="A21" s="197"/>
      <c r="B21" s="7" t="s">
        <v>42</v>
      </c>
      <c r="C21" s="6" t="s">
        <v>111</v>
      </c>
      <c r="D21" s="10" t="s">
        <v>111</v>
      </c>
      <c r="E21" s="11">
        <f t="shared" si="57"/>
        <v>1009158</v>
      </c>
      <c r="F21" s="10" t="s">
        <v>111</v>
      </c>
      <c r="G21" s="11">
        <f t="shared" si="57"/>
        <v>126319</v>
      </c>
      <c r="H21" s="10" t="s">
        <v>111</v>
      </c>
      <c r="I21" s="11">
        <f t="shared" ref="I21" si="65">I52</f>
        <v>125.17</v>
      </c>
      <c r="J21" s="10" t="s">
        <v>111</v>
      </c>
      <c r="K21" s="11">
        <f t="shared" ref="K21" si="66">K52</f>
        <v>26270</v>
      </c>
      <c r="L21" s="10" t="s">
        <v>111</v>
      </c>
      <c r="M21" s="11">
        <f t="shared" ref="M21" si="67">M52</f>
        <v>3587</v>
      </c>
      <c r="N21" s="10" t="s">
        <v>111</v>
      </c>
      <c r="O21" s="11">
        <f t="shared" ref="O21" si="68">O52</f>
        <v>136.55000000000001</v>
      </c>
      <c r="P21" s="10" t="s">
        <v>111</v>
      </c>
      <c r="Q21" s="11">
        <f t="shared" ref="Q21" si="69">Q52</f>
        <v>982888</v>
      </c>
      <c r="R21" s="10" t="s">
        <v>111</v>
      </c>
      <c r="S21" s="11">
        <f t="shared" ref="S21" si="70">S52</f>
        <v>122732</v>
      </c>
      <c r="T21" s="10" t="s">
        <v>111</v>
      </c>
      <c r="U21" s="11">
        <f t="shared" ref="U21" si="71">U52</f>
        <v>124.87</v>
      </c>
    </row>
    <row r="22" spans="1:22" ht="15.75" x14ac:dyDescent="0.25">
      <c r="A22" s="197"/>
      <c r="B22" s="7" t="s">
        <v>43</v>
      </c>
      <c r="C22" s="6" t="s">
        <v>111</v>
      </c>
      <c r="D22" s="8" t="s">
        <v>111</v>
      </c>
      <c r="E22" s="11">
        <f t="shared" si="57"/>
        <v>1189215</v>
      </c>
      <c r="F22" s="8" t="s">
        <v>111</v>
      </c>
      <c r="G22" s="11">
        <f t="shared" si="57"/>
        <v>214143</v>
      </c>
      <c r="H22" s="8" t="s">
        <v>111</v>
      </c>
      <c r="I22" s="11">
        <f t="shared" ref="I22" si="72">I53</f>
        <v>180.07</v>
      </c>
      <c r="J22" s="8" t="s">
        <v>111</v>
      </c>
      <c r="K22" s="11">
        <f t="shared" ref="K22" si="73">K53</f>
        <v>75748</v>
      </c>
      <c r="L22" s="8" t="s">
        <v>111</v>
      </c>
      <c r="M22" s="11">
        <f t="shared" ref="M22" si="74">M53</f>
        <v>13053</v>
      </c>
      <c r="N22" s="8" t="s">
        <v>111</v>
      </c>
      <c r="O22" s="11">
        <f t="shared" ref="O22" si="75">O53</f>
        <v>172.32</v>
      </c>
      <c r="P22" s="8" t="s">
        <v>111</v>
      </c>
      <c r="Q22" s="11">
        <f t="shared" ref="Q22" si="76">Q53</f>
        <v>1113467</v>
      </c>
      <c r="R22" s="8" t="s">
        <v>111</v>
      </c>
      <c r="S22" s="11">
        <f t="shared" ref="S22" si="77">S53</f>
        <v>201090</v>
      </c>
      <c r="T22" s="8" t="s">
        <v>111</v>
      </c>
      <c r="U22" s="11">
        <f t="shared" ref="U22" si="78">U53</f>
        <v>180.6</v>
      </c>
    </row>
    <row r="23" spans="1:22" ht="15.75" x14ac:dyDescent="0.25">
      <c r="A23" s="197"/>
      <c r="B23" s="7" t="s">
        <v>44</v>
      </c>
      <c r="C23" s="6" t="s">
        <v>111</v>
      </c>
      <c r="D23" s="10" t="s">
        <v>111</v>
      </c>
      <c r="E23" s="11">
        <f t="shared" si="57"/>
        <v>2240651</v>
      </c>
      <c r="F23" s="10" t="s">
        <v>111</v>
      </c>
      <c r="G23" s="11">
        <f t="shared" si="57"/>
        <v>566922</v>
      </c>
      <c r="H23" s="10" t="s">
        <v>111</v>
      </c>
      <c r="I23" s="11">
        <f t="shared" ref="I23" si="79">I54</f>
        <v>253.02</v>
      </c>
      <c r="J23" s="10" t="s">
        <v>111</v>
      </c>
      <c r="K23" s="11">
        <f t="shared" ref="K23" si="80">K54</f>
        <v>23912</v>
      </c>
      <c r="L23" s="10" t="s">
        <v>111</v>
      </c>
      <c r="M23" s="11">
        <f t="shared" ref="M23" si="81">M54</f>
        <v>5438</v>
      </c>
      <c r="N23" s="10" t="s">
        <v>111</v>
      </c>
      <c r="O23" s="11">
        <f t="shared" ref="O23" si="82">O54</f>
        <v>227.41</v>
      </c>
      <c r="P23" s="10" t="s">
        <v>111</v>
      </c>
      <c r="Q23" s="11">
        <f t="shared" ref="Q23" si="83">Q54</f>
        <v>2216738</v>
      </c>
      <c r="R23" s="10" t="s">
        <v>111</v>
      </c>
      <c r="S23" s="11">
        <f t="shared" ref="S23" si="84">S54</f>
        <v>561484</v>
      </c>
      <c r="T23" s="10" t="s">
        <v>111</v>
      </c>
      <c r="U23" s="11">
        <f t="shared" ref="U23" si="85">U54</f>
        <v>253.29</v>
      </c>
    </row>
    <row r="24" spans="1:22" ht="15.75" x14ac:dyDescent="0.25">
      <c r="A24" s="197"/>
      <c r="B24" s="7" t="s">
        <v>45</v>
      </c>
      <c r="C24" s="6" t="s">
        <v>111</v>
      </c>
      <c r="D24" s="8" t="s">
        <v>111</v>
      </c>
      <c r="E24" s="11">
        <f t="shared" si="57"/>
        <v>3051575</v>
      </c>
      <c r="F24" s="8" t="s">
        <v>111</v>
      </c>
      <c r="G24" s="11">
        <f t="shared" si="57"/>
        <v>1063580</v>
      </c>
      <c r="H24" s="8" t="s">
        <v>111</v>
      </c>
      <c r="I24" s="11">
        <f t="shared" ref="I24" si="86">I55</f>
        <v>348.53</v>
      </c>
      <c r="J24" s="8" t="s">
        <v>111</v>
      </c>
      <c r="K24" s="11">
        <f t="shared" ref="K24" si="87">K55</f>
        <v>73478</v>
      </c>
      <c r="L24" s="8" t="s">
        <v>111</v>
      </c>
      <c r="M24" s="11">
        <f t="shared" ref="M24" si="88">M55</f>
        <v>23607</v>
      </c>
      <c r="N24" s="8" t="s">
        <v>111</v>
      </c>
      <c r="O24" s="11">
        <f t="shared" ref="O24" si="89">O55</f>
        <v>321.27999999999997</v>
      </c>
      <c r="P24" s="8" t="s">
        <v>111</v>
      </c>
      <c r="Q24" s="11">
        <f t="shared" ref="Q24" si="90">Q55</f>
        <v>2978097</v>
      </c>
      <c r="R24" s="8" t="s">
        <v>111</v>
      </c>
      <c r="S24" s="11">
        <f t="shared" ref="S24" si="91">S55</f>
        <v>1039973</v>
      </c>
      <c r="T24" s="8" t="s">
        <v>111</v>
      </c>
      <c r="U24" s="11">
        <f t="shared" ref="U24" si="92">U55</f>
        <v>349.21</v>
      </c>
    </row>
    <row r="25" spans="1:22" ht="15.75" x14ac:dyDescent="0.25">
      <c r="A25" s="197"/>
      <c r="B25" s="7" t="s">
        <v>46</v>
      </c>
      <c r="C25" s="6" t="s">
        <v>111</v>
      </c>
      <c r="D25" s="10" t="s">
        <v>111</v>
      </c>
      <c r="E25" s="11">
        <f t="shared" si="57"/>
        <v>2402171</v>
      </c>
      <c r="F25" s="10" t="s">
        <v>111</v>
      </c>
      <c r="G25" s="11">
        <f t="shared" si="57"/>
        <v>1088720</v>
      </c>
      <c r="H25" s="10" t="s">
        <v>111</v>
      </c>
      <c r="I25" s="11">
        <f t="shared" ref="I25" si="93">I56</f>
        <v>453.22</v>
      </c>
      <c r="J25" s="10" t="s">
        <v>111</v>
      </c>
      <c r="K25" s="11">
        <f t="shared" ref="K25" si="94">K56</f>
        <v>11407</v>
      </c>
      <c r="L25" s="10" t="s">
        <v>111</v>
      </c>
      <c r="M25" s="11">
        <f t="shared" ref="M25" si="95">M56</f>
        <v>5388</v>
      </c>
      <c r="N25" s="10" t="s">
        <v>111</v>
      </c>
      <c r="O25" s="11">
        <f t="shared" ref="O25" si="96">O56</f>
        <v>472.36</v>
      </c>
      <c r="P25" s="10" t="s">
        <v>111</v>
      </c>
      <c r="Q25" s="11">
        <f t="shared" ref="Q25" si="97">Q56</f>
        <v>2390765</v>
      </c>
      <c r="R25" s="10" t="s">
        <v>111</v>
      </c>
      <c r="S25" s="11">
        <f t="shared" ref="S25" si="98">S56</f>
        <v>1083332</v>
      </c>
      <c r="T25" s="10" t="s">
        <v>111</v>
      </c>
      <c r="U25" s="11">
        <f t="shared" ref="U25" si="99">U56</f>
        <v>453.13</v>
      </c>
    </row>
    <row r="26" spans="1:22" ht="15.75" x14ac:dyDescent="0.25">
      <c r="A26" s="197"/>
      <c r="B26" s="7" t="s">
        <v>114</v>
      </c>
      <c r="C26" s="6" t="s">
        <v>111</v>
      </c>
      <c r="D26" s="8" t="s">
        <v>111</v>
      </c>
      <c r="E26" s="11">
        <f t="shared" si="57"/>
        <v>12723661</v>
      </c>
      <c r="F26" s="8" t="s">
        <v>111</v>
      </c>
      <c r="G26" s="11">
        <f t="shared" si="57"/>
        <v>12291660</v>
      </c>
      <c r="H26" s="8" t="s">
        <v>111</v>
      </c>
      <c r="I26" s="11">
        <f t="shared" ref="I26" si="100">I57</f>
        <v>966.05</v>
      </c>
      <c r="J26" s="8" t="s">
        <v>111</v>
      </c>
      <c r="K26" s="11">
        <f t="shared" ref="K26" si="101">K57</f>
        <v>48323</v>
      </c>
      <c r="L26" s="8" t="s">
        <v>111</v>
      </c>
      <c r="M26" s="11">
        <f t="shared" ref="M26" si="102">M57</f>
        <v>43994</v>
      </c>
      <c r="N26" s="8" t="s">
        <v>111</v>
      </c>
      <c r="O26" s="11">
        <f t="shared" ref="O26" si="103">O57</f>
        <v>910.42</v>
      </c>
      <c r="P26" s="8" t="s">
        <v>111</v>
      </c>
      <c r="Q26" s="11">
        <f t="shared" ref="Q26" si="104">Q57</f>
        <v>12675339</v>
      </c>
      <c r="R26" s="8" t="s">
        <v>111</v>
      </c>
      <c r="S26" s="11">
        <f t="shared" ref="S26" si="105">S57</f>
        <v>12247667</v>
      </c>
      <c r="T26" s="8" t="s">
        <v>111</v>
      </c>
      <c r="U26" s="11">
        <f t="shared" ref="U26" si="106">U57</f>
        <v>966.26</v>
      </c>
    </row>
    <row r="27" spans="1:22" ht="15.75" x14ac:dyDescent="0.25">
      <c r="A27" s="198"/>
      <c r="B27" s="7" t="s">
        <v>115</v>
      </c>
      <c r="C27" s="6" t="s">
        <v>111</v>
      </c>
      <c r="D27" s="10" t="s">
        <v>111</v>
      </c>
      <c r="E27" s="11">
        <f t="shared" si="57"/>
        <v>25168674</v>
      </c>
      <c r="F27" s="10" t="s">
        <v>111</v>
      </c>
      <c r="G27" s="11">
        <f t="shared" si="57"/>
        <v>15497438</v>
      </c>
      <c r="H27" s="10" t="s">
        <v>111</v>
      </c>
      <c r="I27" s="11">
        <f t="shared" ref="I27" si="107">I58</f>
        <v>615.74</v>
      </c>
      <c r="J27" s="10" t="s">
        <v>111</v>
      </c>
      <c r="K27" s="11">
        <f t="shared" ref="K27" si="108">K58</f>
        <v>763747</v>
      </c>
      <c r="L27" s="10" t="s">
        <v>111</v>
      </c>
      <c r="M27" s="11">
        <f t="shared" ref="M27" si="109">M58</f>
        <v>117464</v>
      </c>
      <c r="N27" s="10" t="s">
        <v>111</v>
      </c>
      <c r="O27" s="11">
        <f t="shared" ref="O27" si="110">O58</f>
        <v>153.80000000000001</v>
      </c>
      <c r="P27" s="10" t="s">
        <v>111</v>
      </c>
      <c r="Q27" s="11">
        <f t="shared" ref="Q27" si="111">Q58</f>
        <v>24404927</v>
      </c>
      <c r="R27" s="10" t="s">
        <v>111</v>
      </c>
      <c r="S27" s="11">
        <f t="shared" ref="S27" si="112">S58</f>
        <v>15379974</v>
      </c>
      <c r="T27" s="10" t="s">
        <v>111</v>
      </c>
      <c r="U27" s="11">
        <f t="shared" ref="U27" si="113">U58</f>
        <v>630.20000000000005</v>
      </c>
    </row>
    <row r="28" spans="1:22" ht="15.75" x14ac:dyDescent="0.25">
      <c r="A28" s="14"/>
      <c r="B28" s="14"/>
      <c r="C28" s="15"/>
      <c r="D28" s="16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2" ht="15" x14ac:dyDescent="0.2">
      <c r="A29" s="17"/>
      <c r="E29" s="11">
        <f>E17+E27</f>
        <v>978882560</v>
      </c>
      <c r="F29" s="10"/>
      <c r="G29" s="11">
        <f>G17+G27</f>
        <v>137986231</v>
      </c>
      <c r="H29" s="10"/>
      <c r="I29" s="11">
        <f>I17+I27</f>
        <v>744.17000000000007</v>
      </c>
      <c r="J29" s="10"/>
      <c r="K29" s="11">
        <f>K17+K27</f>
        <v>147902768</v>
      </c>
      <c r="L29" s="10"/>
      <c r="M29" s="11">
        <f>M17+M27</f>
        <v>7073047</v>
      </c>
      <c r="N29" s="10"/>
      <c r="O29" s="11">
        <f>O17+O27</f>
        <v>201.07000000000002</v>
      </c>
      <c r="P29" s="10"/>
      <c r="Q29" s="11">
        <f>Q17+Q27</f>
        <v>830979792</v>
      </c>
      <c r="R29" s="10"/>
      <c r="S29" s="11">
        <f>S17+S27</f>
        <v>130913184</v>
      </c>
      <c r="T29" s="10"/>
      <c r="U29" s="11">
        <f>U17+U27</f>
        <v>773.44</v>
      </c>
      <c r="V29" t="s">
        <v>3</v>
      </c>
    </row>
    <row r="30" spans="1:22" ht="15" x14ac:dyDescent="0.2">
      <c r="E30" s="18">
        <f>E29/1000</f>
        <v>978882.56000000006</v>
      </c>
      <c r="F30" s="19"/>
      <c r="G30" s="18">
        <f>G29/1000</f>
        <v>137986.231</v>
      </c>
      <c r="H30" s="19"/>
      <c r="I30" s="18">
        <f>I29/1000</f>
        <v>0.74417000000000011</v>
      </c>
      <c r="J30" s="19"/>
      <c r="K30" s="18">
        <f>K29/1000</f>
        <v>147902.76800000001</v>
      </c>
      <c r="L30" s="19"/>
      <c r="M30" s="18">
        <f>M29/1000</f>
        <v>7073.0469999999996</v>
      </c>
      <c r="N30" s="19"/>
      <c r="O30" s="18">
        <f>O29/1000</f>
        <v>0.20107000000000003</v>
      </c>
      <c r="P30" s="19"/>
      <c r="Q30" s="18">
        <f>Q29/1000</f>
        <v>830979.79200000002</v>
      </c>
      <c r="R30" s="19"/>
      <c r="S30" s="18">
        <f>S29/1000</f>
        <v>130913.18399999999</v>
      </c>
      <c r="T30" s="19"/>
      <c r="U30" s="18">
        <f>U29/1000</f>
        <v>0.77344000000000002</v>
      </c>
      <c r="V30" t="s">
        <v>117</v>
      </c>
    </row>
    <row r="34" spans="1:21" ht="34.5" x14ac:dyDescent="0.2">
      <c r="A34" s="4" t="s">
        <v>208</v>
      </c>
    </row>
    <row r="35" spans="1:21" ht="12.95" customHeight="1" x14ac:dyDescent="0.2">
      <c r="A35" s="207" t="s">
        <v>98</v>
      </c>
      <c r="B35" s="208"/>
      <c r="C35" s="209"/>
      <c r="D35" s="210" t="s">
        <v>35</v>
      </c>
      <c r="E35" s="211"/>
      <c r="F35" s="211"/>
      <c r="G35" s="211"/>
      <c r="H35" s="211"/>
      <c r="I35" s="211"/>
      <c r="J35" s="211"/>
      <c r="K35" s="211"/>
      <c r="L35" s="211"/>
      <c r="M35" s="211"/>
      <c r="N35" s="211"/>
      <c r="O35" s="211"/>
      <c r="P35" s="211"/>
      <c r="Q35" s="211"/>
      <c r="R35" s="211"/>
      <c r="S35" s="211"/>
      <c r="T35" s="211"/>
      <c r="U35" s="212"/>
    </row>
    <row r="36" spans="1:21" ht="12.95" customHeight="1" x14ac:dyDescent="0.2">
      <c r="A36" s="207" t="s">
        <v>99</v>
      </c>
      <c r="B36" s="208"/>
      <c r="C36" s="209"/>
      <c r="D36" s="210" t="s">
        <v>100</v>
      </c>
      <c r="E36" s="211"/>
      <c r="F36" s="211"/>
      <c r="G36" s="211"/>
      <c r="H36" s="211"/>
      <c r="I36" s="211"/>
      <c r="J36" s="211"/>
      <c r="K36" s="211"/>
      <c r="L36" s="211"/>
      <c r="M36" s="211"/>
      <c r="N36" s="211"/>
      <c r="O36" s="211"/>
      <c r="P36" s="211"/>
      <c r="Q36" s="211"/>
      <c r="R36" s="211"/>
      <c r="S36" s="211"/>
      <c r="T36" s="211"/>
      <c r="U36" s="212"/>
    </row>
    <row r="37" spans="1:21" ht="12.95" customHeight="1" x14ac:dyDescent="0.2">
      <c r="A37" s="201" t="s">
        <v>184</v>
      </c>
      <c r="B37" s="202"/>
      <c r="C37" s="203"/>
      <c r="D37" s="204" t="s">
        <v>215</v>
      </c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5"/>
      <c r="S37" s="205"/>
      <c r="T37" s="205"/>
      <c r="U37" s="206"/>
    </row>
    <row r="38" spans="1:21" ht="12.95" customHeight="1" x14ac:dyDescent="0.2">
      <c r="A38" s="201" t="s">
        <v>102</v>
      </c>
      <c r="B38" s="202"/>
      <c r="C38" s="203"/>
      <c r="D38" s="204" t="s">
        <v>100</v>
      </c>
      <c r="E38" s="205"/>
      <c r="F38" s="205"/>
      <c r="G38" s="205"/>
      <c r="H38" s="205"/>
      <c r="I38" s="206"/>
      <c r="J38" s="204" t="s">
        <v>103</v>
      </c>
      <c r="K38" s="205"/>
      <c r="L38" s="205"/>
      <c r="M38" s="205"/>
      <c r="N38" s="205"/>
      <c r="O38" s="206"/>
      <c r="P38" s="204" t="s">
        <v>104</v>
      </c>
      <c r="Q38" s="205"/>
      <c r="R38" s="205"/>
      <c r="S38" s="205"/>
      <c r="T38" s="205"/>
      <c r="U38" s="206"/>
    </row>
    <row r="39" spans="1:21" ht="39.4" customHeight="1" x14ac:dyDescent="0.2">
      <c r="A39" s="201" t="s">
        <v>105</v>
      </c>
      <c r="B39" s="202"/>
      <c r="C39" s="203"/>
      <c r="D39" s="204" t="s">
        <v>106</v>
      </c>
      <c r="E39" s="206"/>
      <c r="F39" s="204" t="s">
        <v>107</v>
      </c>
      <c r="G39" s="206"/>
      <c r="H39" s="204" t="s">
        <v>108</v>
      </c>
      <c r="I39" s="206"/>
      <c r="J39" s="204" t="s">
        <v>106</v>
      </c>
      <c r="K39" s="206"/>
      <c r="L39" s="204" t="s">
        <v>107</v>
      </c>
      <c r="M39" s="206"/>
      <c r="N39" s="204" t="s">
        <v>108</v>
      </c>
      <c r="O39" s="206"/>
      <c r="P39" s="204" t="s">
        <v>106</v>
      </c>
      <c r="Q39" s="206"/>
      <c r="R39" s="204" t="s">
        <v>107</v>
      </c>
      <c r="S39" s="206"/>
      <c r="T39" s="204" t="s">
        <v>108</v>
      </c>
      <c r="U39" s="206"/>
    </row>
    <row r="40" spans="1:21" ht="13.5" x14ac:dyDescent="0.25">
      <c r="A40" s="5" t="s">
        <v>109</v>
      </c>
      <c r="B40" s="5" t="s">
        <v>110</v>
      </c>
      <c r="C40" s="6" t="s">
        <v>111</v>
      </c>
      <c r="D40" s="199" t="s">
        <v>111</v>
      </c>
      <c r="E40" s="200"/>
      <c r="F40" s="199" t="s">
        <v>111</v>
      </c>
      <c r="G40" s="200"/>
      <c r="H40" s="199" t="s">
        <v>111</v>
      </c>
      <c r="I40" s="200"/>
      <c r="J40" s="199" t="s">
        <v>111</v>
      </c>
      <c r="K40" s="200"/>
      <c r="L40" s="199" t="s">
        <v>111</v>
      </c>
      <c r="M40" s="200"/>
      <c r="N40" s="199" t="s">
        <v>111</v>
      </c>
      <c r="O40" s="200"/>
      <c r="P40" s="199" t="s">
        <v>111</v>
      </c>
      <c r="Q40" s="200"/>
      <c r="R40" s="199" t="s">
        <v>111</v>
      </c>
      <c r="S40" s="200"/>
      <c r="T40" s="199" t="s">
        <v>111</v>
      </c>
      <c r="U40" s="200"/>
    </row>
    <row r="41" spans="1:21" ht="15.75" x14ac:dyDescent="0.25">
      <c r="A41" s="196" t="s">
        <v>112</v>
      </c>
      <c r="B41" s="7" t="s">
        <v>113</v>
      </c>
      <c r="C41" s="6" t="s">
        <v>111</v>
      </c>
      <c r="D41" s="8" t="s">
        <v>111</v>
      </c>
      <c r="E41" s="23">
        <v>398944738</v>
      </c>
      <c r="F41" s="8" t="s">
        <v>111</v>
      </c>
      <c r="G41" s="23">
        <v>8071592</v>
      </c>
      <c r="H41" s="8" t="s">
        <v>111</v>
      </c>
      <c r="I41" s="23">
        <v>20.23</v>
      </c>
      <c r="J41" s="8" t="s">
        <v>111</v>
      </c>
      <c r="K41" s="23">
        <v>106823771</v>
      </c>
      <c r="L41" s="8" t="s">
        <v>111</v>
      </c>
      <c r="M41" s="23">
        <v>1908428</v>
      </c>
      <c r="N41" s="8" t="s">
        <v>111</v>
      </c>
      <c r="O41" s="23">
        <v>17.87</v>
      </c>
      <c r="P41" s="8" t="s">
        <v>111</v>
      </c>
      <c r="Q41" s="23">
        <v>292120968</v>
      </c>
      <c r="R41" s="8" t="s">
        <v>111</v>
      </c>
      <c r="S41" s="23">
        <v>6163164</v>
      </c>
      <c r="T41" s="8" t="s">
        <v>111</v>
      </c>
      <c r="U41" s="23">
        <v>21.1</v>
      </c>
    </row>
    <row r="42" spans="1:21" ht="15.75" x14ac:dyDescent="0.25">
      <c r="A42" s="197"/>
      <c r="B42" s="7" t="s">
        <v>41</v>
      </c>
      <c r="C42" s="6" t="s">
        <v>111</v>
      </c>
      <c r="D42" s="10" t="s">
        <v>111</v>
      </c>
      <c r="E42" s="24">
        <v>169179092</v>
      </c>
      <c r="F42" s="10" t="s">
        <v>111</v>
      </c>
      <c r="G42" s="24">
        <v>12041688</v>
      </c>
      <c r="H42" s="10" t="s">
        <v>111</v>
      </c>
      <c r="I42" s="24">
        <v>71.180000000000007</v>
      </c>
      <c r="J42" s="10" t="s">
        <v>111</v>
      </c>
      <c r="K42" s="24">
        <v>21216717</v>
      </c>
      <c r="L42" s="10" t="s">
        <v>111</v>
      </c>
      <c r="M42" s="24">
        <v>1460606</v>
      </c>
      <c r="N42" s="10" t="s">
        <v>111</v>
      </c>
      <c r="O42" s="24">
        <v>68.84</v>
      </c>
      <c r="P42" s="10" t="s">
        <v>111</v>
      </c>
      <c r="Q42" s="24">
        <v>147962375</v>
      </c>
      <c r="R42" s="10" t="s">
        <v>111</v>
      </c>
      <c r="S42" s="24">
        <v>10581083</v>
      </c>
      <c r="T42" s="10" t="s">
        <v>111</v>
      </c>
      <c r="U42" s="24">
        <v>71.510000000000005</v>
      </c>
    </row>
    <row r="43" spans="1:21" ht="15.75" x14ac:dyDescent="0.25">
      <c r="A43" s="197"/>
      <c r="B43" s="7" t="s">
        <v>42</v>
      </c>
      <c r="C43" s="6" t="s">
        <v>111</v>
      </c>
      <c r="D43" s="8" t="s">
        <v>111</v>
      </c>
      <c r="E43" s="23">
        <v>102878155</v>
      </c>
      <c r="F43" s="8" t="s">
        <v>111</v>
      </c>
      <c r="G43" s="23">
        <v>12585359</v>
      </c>
      <c r="H43" s="8" t="s">
        <v>111</v>
      </c>
      <c r="I43" s="23">
        <v>122.33</v>
      </c>
      <c r="J43" s="8" t="s">
        <v>111</v>
      </c>
      <c r="K43" s="23">
        <v>8914223</v>
      </c>
      <c r="L43" s="8" t="s">
        <v>111</v>
      </c>
      <c r="M43" s="23">
        <v>1067661</v>
      </c>
      <c r="N43" s="8" t="s">
        <v>111</v>
      </c>
      <c r="O43" s="23">
        <v>119.77</v>
      </c>
      <c r="P43" s="8" t="s">
        <v>111</v>
      </c>
      <c r="Q43" s="23">
        <v>93963931</v>
      </c>
      <c r="R43" s="8" t="s">
        <v>111</v>
      </c>
      <c r="S43" s="23">
        <v>11517698</v>
      </c>
      <c r="T43" s="8" t="s">
        <v>111</v>
      </c>
      <c r="U43" s="23">
        <v>122.58</v>
      </c>
    </row>
    <row r="44" spans="1:21" ht="15.75" x14ac:dyDescent="0.25">
      <c r="A44" s="197"/>
      <c r="B44" s="7" t="s">
        <v>43</v>
      </c>
      <c r="C44" s="6" t="s">
        <v>111</v>
      </c>
      <c r="D44" s="10" t="s">
        <v>111</v>
      </c>
      <c r="E44" s="24">
        <v>79130770</v>
      </c>
      <c r="F44" s="10" t="s">
        <v>111</v>
      </c>
      <c r="G44" s="24">
        <v>13477603</v>
      </c>
      <c r="H44" s="10" t="s">
        <v>111</v>
      </c>
      <c r="I44" s="24">
        <v>170.32</v>
      </c>
      <c r="J44" s="10" t="s">
        <v>111</v>
      </c>
      <c r="K44" s="24">
        <v>4037756</v>
      </c>
      <c r="L44" s="10" t="s">
        <v>111</v>
      </c>
      <c r="M44" s="24">
        <v>674711</v>
      </c>
      <c r="N44" s="10" t="s">
        <v>111</v>
      </c>
      <c r="O44" s="24">
        <v>167.1</v>
      </c>
      <c r="P44" s="10" t="s">
        <v>111</v>
      </c>
      <c r="Q44" s="24">
        <v>75093014</v>
      </c>
      <c r="R44" s="10" t="s">
        <v>111</v>
      </c>
      <c r="S44" s="24">
        <v>12802892</v>
      </c>
      <c r="T44" s="10" t="s">
        <v>111</v>
      </c>
      <c r="U44" s="24">
        <v>170.49</v>
      </c>
    </row>
    <row r="45" spans="1:21" ht="15.75" x14ac:dyDescent="0.25">
      <c r="A45" s="197"/>
      <c r="B45" s="7" t="s">
        <v>44</v>
      </c>
      <c r="C45" s="6" t="s">
        <v>111</v>
      </c>
      <c r="D45" s="8" t="s">
        <v>111</v>
      </c>
      <c r="E45" s="23">
        <v>98596571</v>
      </c>
      <c r="F45" s="8" t="s">
        <v>111</v>
      </c>
      <c r="G45" s="23">
        <v>23941719</v>
      </c>
      <c r="H45" s="8" t="s">
        <v>111</v>
      </c>
      <c r="I45" s="23">
        <v>242.83</v>
      </c>
      <c r="J45" s="8" t="s">
        <v>111</v>
      </c>
      <c r="K45" s="23">
        <v>4042121</v>
      </c>
      <c r="L45" s="8" t="s">
        <v>111</v>
      </c>
      <c r="M45" s="23">
        <v>949655</v>
      </c>
      <c r="N45" s="8" t="s">
        <v>111</v>
      </c>
      <c r="O45" s="23">
        <v>234.94</v>
      </c>
      <c r="P45" s="8" t="s">
        <v>111</v>
      </c>
      <c r="Q45" s="23">
        <v>94554450</v>
      </c>
      <c r="R45" s="8" t="s">
        <v>111</v>
      </c>
      <c r="S45" s="23">
        <v>22992064</v>
      </c>
      <c r="T45" s="8" t="s">
        <v>111</v>
      </c>
      <c r="U45" s="23">
        <v>243.16</v>
      </c>
    </row>
    <row r="46" spans="1:21" ht="15.75" x14ac:dyDescent="0.25">
      <c r="A46" s="197"/>
      <c r="B46" s="7" t="s">
        <v>45</v>
      </c>
      <c r="C46" s="6" t="s">
        <v>111</v>
      </c>
      <c r="D46" s="10" t="s">
        <v>111</v>
      </c>
      <c r="E46" s="24">
        <v>44972555</v>
      </c>
      <c r="F46" s="10" t="s">
        <v>111</v>
      </c>
      <c r="G46" s="24">
        <v>15307521</v>
      </c>
      <c r="H46" s="10" t="s">
        <v>111</v>
      </c>
      <c r="I46" s="24">
        <v>340.37</v>
      </c>
      <c r="J46" s="10" t="s">
        <v>111</v>
      </c>
      <c r="K46" s="24">
        <v>1210867</v>
      </c>
      <c r="L46" s="10" t="s">
        <v>111</v>
      </c>
      <c r="M46" s="24">
        <v>394848</v>
      </c>
      <c r="N46" s="10" t="s">
        <v>111</v>
      </c>
      <c r="O46" s="24">
        <v>326.08999999999997</v>
      </c>
      <c r="P46" s="10" t="s">
        <v>111</v>
      </c>
      <c r="Q46" s="24">
        <v>43761688</v>
      </c>
      <c r="R46" s="10" t="s">
        <v>111</v>
      </c>
      <c r="S46" s="24">
        <v>14912674</v>
      </c>
      <c r="T46" s="10" t="s">
        <v>111</v>
      </c>
      <c r="U46" s="24">
        <v>340.77</v>
      </c>
    </row>
    <row r="47" spans="1:21" ht="15.75" x14ac:dyDescent="0.25">
      <c r="A47" s="197"/>
      <c r="B47" s="7" t="s">
        <v>46</v>
      </c>
      <c r="C47" s="6" t="s">
        <v>111</v>
      </c>
      <c r="D47" s="8" t="s">
        <v>111</v>
      </c>
      <c r="E47" s="23">
        <v>20134587</v>
      </c>
      <c r="F47" s="8" t="s">
        <v>111</v>
      </c>
      <c r="G47" s="23">
        <v>8973788</v>
      </c>
      <c r="H47" s="8" t="s">
        <v>111</v>
      </c>
      <c r="I47" s="23">
        <v>445.69</v>
      </c>
      <c r="J47" s="8" t="s">
        <v>111</v>
      </c>
      <c r="K47" s="23">
        <v>448320</v>
      </c>
      <c r="L47" s="8" t="s">
        <v>111</v>
      </c>
      <c r="M47" s="23">
        <v>194867</v>
      </c>
      <c r="N47" s="8" t="s">
        <v>111</v>
      </c>
      <c r="O47" s="23">
        <v>434.66</v>
      </c>
      <c r="P47" s="8" t="s">
        <v>111</v>
      </c>
      <c r="Q47" s="23">
        <v>19686267</v>
      </c>
      <c r="R47" s="8" t="s">
        <v>111</v>
      </c>
      <c r="S47" s="23">
        <v>8778921</v>
      </c>
      <c r="T47" s="8" t="s">
        <v>111</v>
      </c>
      <c r="U47" s="23">
        <v>445.94</v>
      </c>
    </row>
    <row r="48" spans="1:21" ht="15.75" x14ac:dyDescent="0.25">
      <c r="A48" s="197"/>
      <c r="B48" s="7" t="s">
        <v>114</v>
      </c>
      <c r="C48" s="6" t="s">
        <v>111</v>
      </c>
      <c r="D48" s="10" t="s">
        <v>111</v>
      </c>
      <c r="E48" s="24">
        <v>39877419</v>
      </c>
      <c r="F48" s="10" t="s">
        <v>111</v>
      </c>
      <c r="G48" s="24">
        <v>28089523</v>
      </c>
      <c r="H48" s="10" t="s">
        <v>111</v>
      </c>
      <c r="I48" s="24">
        <v>704.4</v>
      </c>
      <c r="J48" s="10" t="s">
        <v>111</v>
      </c>
      <c r="K48" s="24">
        <v>445247</v>
      </c>
      <c r="L48" s="10" t="s">
        <v>111</v>
      </c>
      <c r="M48" s="24">
        <v>304809</v>
      </c>
      <c r="N48" s="10" t="s">
        <v>111</v>
      </c>
      <c r="O48" s="24">
        <v>684.58</v>
      </c>
      <c r="P48" s="10" t="s">
        <v>111</v>
      </c>
      <c r="Q48" s="24">
        <v>39432172</v>
      </c>
      <c r="R48" s="10" t="s">
        <v>111</v>
      </c>
      <c r="S48" s="24">
        <v>27784714</v>
      </c>
      <c r="T48" s="10" t="s">
        <v>111</v>
      </c>
      <c r="U48" s="24">
        <v>704.62</v>
      </c>
    </row>
    <row r="49" spans="1:21" ht="15.75" x14ac:dyDescent="0.25">
      <c r="A49" s="198"/>
      <c r="B49" s="7" t="s">
        <v>115</v>
      </c>
      <c r="C49" s="6" t="s">
        <v>111</v>
      </c>
      <c r="D49" s="8" t="s">
        <v>111</v>
      </c>
      <c r="E49" s="23">
        <v>953713886</v>
      </c>
      <c r="F49" s="8" t="s">
        <v>111</v>
      </c>
      <c r="G49" s="23">
        <v>122488793</v>
      </c>
      <c r="H49" s="8" t="s">
        <v>111</v>
      </c>
      <c r="I49" s="23">
        <v>128.43</v>
      </c>
      <c r="J49" s="8" t="s">
        <v>111</v>
      </c>
      <c r="K49" s="23">
        <v>147139021</v>
      </c>
      <c r="L49" s="8" t="s">
        <v>111</v>
      </c>
      <c r="M49" s="23">
        <v>6955583</v>
      </c>
      <c r="N49" s="8" t="s">
        <v>111</v>
      </c>
      <c r="O49" s="23">
        <v>47.27</v>
      </c>
      <c r="P49" s="8" t="s">
        <v>111</v>
      </c>
      <c r="Q49" s="23">
        <v>806574865</v>
      </c>
      <c r="R49" s="8" t="s">
        <v>111</v>
      </c>
      <c r="S49" s="23">
        <v>115533210</v>
      </c>
      <c r="T49" s="8" t="s">
        <v>111</v>
      </c>
      <c r="U49" s="23">
        <v>143.24</v>
      </c>
    </row>
    <row r="50" spans="1:21" ht="15.75" x14ac:dyDescent="0.25">
      <c r="A50" s="196" t="s">
        <v>116</v>
      </c>
      <c r="B50" s="7" t="s">
        <v>113</v>
      </c>
      <c r="C50" s="6" t="s">
        <v>111</v>
      </c>
      <c r="D50" s="10" t="s">
        <v>111</v>
      </c>
      <c r="E50" s="24">
        <v>965009</v>
      </c>
      <c r="F50" s="10" t="s">
        <v>111</v>
      </c>
      <c r="G50" s="24">
        <v>24967</v>
      </c>
      <c r="H50" s="10" t="s">
        <v>111</v>
      </c>
      <c r="I50" s="24">
        <v>25.87</v>
      </c>
      <c r="J50" s="10" t="s">
        <v>111</v>
      </c>
      <c r="K50" s="24">
        <v>272885</v>
      </c>
      <c r="L50" s="10" t="s">
        <v>111</v>
      </c>
      <c r="M50" s="24">
        <v>5773</v>
      </c>
      <c r="N50" s="10" t="s">
        <v>111</v>
      </c>
      <c r="O50" s="24">
        <v>21.16</v>
      </c>
      <c r="P50" s="10" t="s">
        <v>111</v>
      </c>
      <c r="Q50" s="24">
        <v>692124</v>
      </c>
      <c r="R50" s="10" t="s">
        <v>111</v>
      </c>
      <c r="S50" s="24">
        <v>19194</v>
      </c>
      <c r="T50" s="10" t="s">
        <v>111</v>
      </c>
      <c r="U50" s="24">
        <v>27.73</v>
      </c>
    </row>
    <row r="51" spans="1:21" ht="15.75" x14ac:dyDescent="0.25">
      <c r="A51" s="197"/>
      <c r="B51" s="7" t="s">
        <v>41</v>
      </c>
      <c r="C51" s="6" t="s">
        <v>111</v>
      </c>
      <c r="D51" s="8" t="s">
        <v>111</v>
      </c>
      <c r="E51" s="23">
        <v>1587233</v>
      </c>
      <c r="F51" s="8" t="s">
        <v>111</v>
      </c>
      <c r="G51" s="23">
        <v>121126</v>
      </c>
      <c r="H51" s="8" t="s">
        <v>111</v>
      </c>
      <c r="I51" s="23">
        <v>76.31</v>
      </c>
      <c r="J51" s="8" t="s">
        <v>111</v>
      </c>
      <c r="K51" s="23">
        <v>231724</v>
      </c>
      <c r="L51" s="8" t="s">
        <v>111</v>
      </c>
      <c r="M51" s="23">
        <v>16623</v>
      </c>
      <c r="N51" s="8" t="s">
        <v>111</v>
      </c>
      <c r="O51" s="23">
        <v>71.739999999999995</v>
      </c>
      <c r="P51" s="8" t="s">
        <v>111</v>
      </c>
      <c r="Q51" s="23">
        <v>1355509</v>
      </c>
      <c r="R51" s="8" t="s">
        <v>111</v>
      </c>
      <c r="S51" s="23">
        <v>104502</v>
      </c>
      <c r="T51" s="8" t="s">
        <v>111</v>
      </c>
      <c r="U51" s="23">
        <v>77.09</v>
      </c>
    </row>
    <row r="52" spans="1:21" ht="15.75" x14ac:dyDescent="0.25">
      <c r="A52" s="197"/>
      <c r="B52" s="7" t="s">
        <v>42</v>
      </c>
      <c r="C52" s="6" t="s">
        <v>111</v>
      </c>
      <c r="D52" s="10" t="s">
        <v>111</v>
      </c>
      <c r="E52" s="24">
        <v>1009158</v>
      </c>
      <c r="F52" s="10" t="s">
        <v>111</v>
      </c>
      <c r="G52" s="24">
        <v>126319</v>
      </c>
      <c r="H52" s="10" t="s">
        <v>111</v>
      </c>
      <c r="I52" s="24">
        <v>125.17</v>
      </c>
      <c r="J52" s="10" t="s">
        <v>111</v>
      </c>
      <c r="K52" s="24">
        <v>26270</v>
      </c>
      <c r="L52" s="10" t="s">
        <v>111</v>
      </c>
      <c r="M52" s="24">
        <v>3587</v>
      </c>
      <c r="N52" s="10" t="s">
        <v>111</v>
      </c>
      <c r="O52" s="24">
        <v>136.55000000000001</v>
      </c>
      <c r="P52" s="10" t="s">
        <v>111</v>
      </c>
      <c r="Q52" s="24">
        <v>982888</v>
      </c>
      <c r="R52" s="10" t="s">
        <v>111</v>
      </c>
      <c r="S52" s="24">
        <v>122732</v>
      </c>
      <c r="T52" s="10" t="s">
        <v>111</v>
      </c>
      <c r="U52" s="24">
        <v>124.87</v>
      </c>
    </row>
    <row r="53" spans="1:21" ht="15.75" x14ac:dyDescent="0.25">
      <c r="A53" s="197"/>
      <c r="B53" s="7" t="s">
        <v>43</v>
      </c>
      <c r="C53" s="6" t="s">
        <v>111</v>
      </c>
      <c r="D53" s="8" t="s">
        <v>111</v>
      </c>
      <c r="E53" s="23">
        <v>1189215</v>
      </c>
      <c r="F53" s="8" t="s">
        <v>111</v>
      </c>
      <c r="G53" s="23">
        <v>214143</v>
      </c>
      <c r="H53" s="8" t="s">
        <v>111</v>
      </c>
      <c r="I53" s="23">
        <v>180.07</v>
      </c>
      <c r="J53" s="8" t="s">
        <v>111</v>
      </c>
      <c r="K53" s="23">
        <v>75748</v>
      </c>
      <c r="L53" s="8" t="s">
        <v>111</v>
      </c>
      <c r="M53" s="23">
        <v>13053</v>
      </c>
      <c r="N53" s="8" t="s">
        <v>111</v>
      </c>
      <c r="O53" s="23">
        <v>172.32</v>
      </c>
      <c r="P53" s="8" t="s">
        <v>111</v>
      </c>
      <c r="Q53" s="23">
        <v>1113467</v>
      </c>
      <c r="R53" s="8" t="s">
        <v>111</v>
      </c>
      <c r="S53" s="23">
        <v>201090</v>
      </c>
      <c r="T53" s="8" t="s">
        <v>111</v>
      </c>
      <c r="U53" s="23">
        <v>180.6</v>
      </c>
    </row>
    <row r="54" spans="1:21" ht="15.75" x14ac:dyDescent="0.25">
      <c r="A54" s="197"/>
      <c r="B54" s="7" t="s">
        <v>44</v>
      </c>
      <c r="C54" s="6" t="s">
        <v>111</v>
      </c>
      <c r="D54" s="10" t="s">
        <v>111</v>
      </c>
      <c r="E54" s="24">
        <v>2240651</v>
      </c>
      <c r="F54" s="10" t="s">
        <v>111</v>
      </c>
      <c r="G54" s="24">
        <v>566922</v>
      </c>
      <c r="H54" s="10" t="s">
        <v>111</v>
      </c>
      <c r="I54" s="24">
        <v>253.02</v>
      </c>
      <c r="J54" s="10" t="s">
        <v>111</v>
      </c>
      <c r="K54" s="24">
        <v>23912</v>
      </c>
      <c r="L54" s="10" t="s">
        <v>111</v>
      </c>
      <c r="M54" s="24">
        <v>5438</v>
      </c>
      <c r="N54" s="10" t="s">
        <v>111</v>
      </c>
      <c r="O54" s="24">
        <v>227.41</v>
      </c>
      <c r="P54" s="10" t="s">
        <v>111</v>
      </c>
      <c r="Q54" s="24">
        <v>2216738</v>
      </c>
      <c r="R54" s="10" t="s">
        <v>111</v>
      </c>
      <c r="S54" s="24">
        <v>561484</v>
      </c>
      <c r="T54" s="10" t="s">
        <v>111</v>
      </c>
      <c r="U54" s="24">
        <v>253.29</v>
      </c>
    </row>
    <row r="55" spans="1:21" ht="15.75" x14ac:dyDescent="0.25">
      <c r="A55" s="197"/>
      <c r="B55" s="7" t="s">
        <v>45</v>
      </c>
      <c r="C55" s="6" t="s">
        <v>111</v>
      </c>
      <c r="D55" s="8" t="s">
        <v>111</v>
      </c>
      <c r="E55" s="23">
        <v>3051575</v>
      </c>
      <c r="F55" s="8" t="s">
        <v>111</v>
      </c>
      <c r="G55" s="23">
        <v>1063580</v>
      </c>
      <c r="H55" s="8" t="s">
        <v>111</v>
      </c>
      <c r="I55" s="23">
        <v>348.53</v>
      </c>
      <c r="J55" s="8" t="s">
        <v>111</v>
      </c>
      <c r="K55" s="23">
        <v>73478</v>
      </c>
      <c r="L55" s="8" t="s">
        <v>111</v>
      </c>
      <c r="M55" s="23">
        <v>23607</v>
      </c>
      <c r="N55" s="8" t="s">
        <v>111</v>
      </c>
      <c r="O55" s="23">
        <v>321.27999999999997</v>
      </c>
      <c r="P55" s="8" t="s">
        <v>111</v>
      </c>
      <c r="Q55" s="23">
        <v>2978097</v>
      </c>
      <c r="R55" s="8" t="s">
        <v>111</v>
      </c>
      <c r="S55" s="23">
        <v>1039973</v>
      </c>
      <c r="T55" s="8" t="s">
        <v>111</v>
      </c>
      <c r="U55" s="23">
        <v>349.21</v>
      </c>
    </row>
    <row r="56" spans="1:21" ht="15.75" x14ac:dyDescent="0.25">
      <c r="A56" s="197"/>
      <c r="B56" s="7" t="s">
        <v>46</v>
      </c>
      <c r="C56" s="6" t="s">
        <v>111</v>
      </c>
      <c r="D56" s="10" t="s">
        <v>111</v>
      </c>
      <c r="E56" s="24">
        <v>2402171</v>
      </c>
      <c r="F56" s="10" t="s">
        <v>111</v>
      </c>
      <c r="G56" s="24">
        <v>1088720</v>
      </c>
      <c r="H56" s="10" t="s">
        <v>111</v>
      </c>
      <c r="I56" s="24">
        <v>453.22</v>
      </c>
      <c r="J56" s="10" t="s">
        <v>111</v>
      </c>
      <c r="K56" s="24">
        <v>11407</v>
      </c>
      <c r="L56" s="10" t="s">
        <v>111</v>
      </c>
      <c r="M56" s="24">
        <v>5388</v>
      </c>
      <c r="N56" s="10" t="s">
        <v>111</v>
      </c>
      <c r="O56" s="24">
        <v>472.36</v>
      </c>
      <c r="P56" s="10" t="s">
        <v>111</v>
      </c>
      <c r="Q56" s="24">
        <v>2390765</v>
      </c>
      <c r="R56" s="10" t="s">
        <v>111</v>
      </c>
      <c r="S56" s="24">
        <v>1083332</v>
      </c>
      <c r="T56" s="10" t="s">
        <v>111</v>
      </c>
      <c r="U56" s="24">
        <v>453.13</v>
      </c>
    </row>
    <row r="57" spans="1:21" ht="15.75" x14ac:dyDescent="0.25">
      <c r="A57" s="197"/>
      <c r="B57" s="7" t="s">
        <v>114</v>
      </c>
      <c r="C57" s="6" t="s">
        <v>111</v>
      </c>
      <c r="D57" s="8" t="s">
        <v>111</v>
      </c>
      <c r="E57" s="23">
        <v>12723661</v>
      </c>
      <c r="F57" s="8" t="s">
        <v>111</v>
      </c>
      <c r="G57" s="23">
        <v>12291660</v>
      </c>
      <c r="H57" s="8" t="s">
        <v>111</v>
      </c>
      <c r="I57" s="23">
        <v>966.05</v>
      </c>
      <c r="J57" s="8" t="s">
        <v>111</v>
      </c>
      <c r="K57" s="23">
        <v>48323</v>
      </c>
      <c r="L57" s="8" t="s">
        <v>111</v>
      </c>
      <c r="M57" s="23">
        <v>43994</v>
      </c>
      <c r="N57" s="8" t="s">
        <v>111</v>
      </c>
      <c r="O57" s="23">
        <v>910.42</v>
      </c>
      <c r="P57" s="8" t="s">
        <v>111</v>
      </c>
      <c r="Q57" s="23">
        <v>12675339</v>
      </c>
      <c r="R57" s="8" t="s">
        <v>111</v>
      </c>
      <c r="S57" s="23">
        <v>12247667</v>
      </c>
      <c r="T57" s="8" t="s">
        <v>111</v>
      </c>
      <c r="U57" s="23">
        <v>966.26</v>
      </c>
    </row>
    <row r="58" spans="1:21" ht="15.75" x14ac:dyDescent="0.25">
      <c r="A58" s="198"/>
      <c r="B58" s="7" t="s">
        <v>115</v>
      </c>
      <c r="C58" s="6" t="s">
        <v>111</v>
      </c>
      <c r="D58" s="10" t="s">
        <v>111</v>
      </c>
      <c r="E58" s="24">
        <v>25168674</v>
      </c>
      <c r="F58" s="10" t="s">
        <v>111</v>
      </c>
      <c r="G58" s="24">
        <v>15497438</v>
      </c>
      <c r="H58" s="10" t="s">
        <v>111</v>
      </c>
      <c r="I58" s="24">
        <v>615.74</v>
      </c>
      <c r="J58" s="10" t="s">
        <v>111</v>
      </c>
      <c r="K58" s="24">
        <v>763747</v>
      </c>
      <c r="L58" s="10" t="s">
        <v>111</v>
      </c>
      <c r="M58" s="24">
        <v>117464</v>
      </c>
      <c r="N58" s="10" t="s">
        <v>111</v>
      </c>
      <c r="O58" s="24">
        <v>153.80000000000001</v>
      </c>
      <c r="P58" s="10" t="s">
        <v>111</v>
      </c>
      <c r="Q58" s="24">
        <v>24404927</v>
      </c>
      <c r="R58" s="10" t="s">
        <v>111</v>
      </c>
      <c r="S58" s="24">
        <v>15379974</v>
      </c>
      <c r="T58" s="10" t="s">
        <v>111</v>
      </c>
      <c r="U58" s="24">
        <v>630.20000000000005</v>
      </c>
    </row>
    <row r="59" spans="1:21" x14ac:dyDescent="0.2">
      <c r="A59" s="17" t="s">
        <v>216</v>
      </c>
    </row>
  </sheetData>
  <mergeCells count="62">
    <mergeCell ref="A50:A58"/>
    <mergeCell ref="N40:O40"/>
    <mergeCell ref="P40:Q40"/>
    <mergeCell ref="R40:S40"/>
    <mergeCell ref="T40:U40"/>
    <mergeCell ref="A41:A49"/>
    <mergeCell ref="D40:E40"/>
    <mergeCell ref="F40:G40"/>
    <mergeCell ref="H40:I40"/>
    <mergeCell ref="J40:K40"/>
    <mergeCell ref="L40:M40"/>
    <mergeCell ref="A38:C38"/>
    <mergeCell ref="D38:I38"/>
    <mergeCell ref="J38:O38"/>
    <mergeCell ref="P38:U38"/>
    <mergeCell ref="A39:C39"/>
    <mergeCell ref="D39:E39"/>
    <mergeCell ref="F39:G39"/>
    <mergeCell ref="H39:I39"/>
    <mergeCell ref="J39:K39"/>
    <mergeCell ref="L39:M39"/>
    <mergeCell ref="N39:O39"/>
    <mergeCell ref="P39:Q39"/>
    <mergeCell ref="R39:S39"/>
    <mergeCell ref="T39:U39"/>
    <mergeCell ref="A35:C35"/>
    <mergeCell ref="D35:U35"/>
    <mergeCell ref="A36:C36"/>
    <mergeCell ref="D36:U36"/>
    <mergeCell ref="A37:C37"/>
    <mergeCell ref="D37:U37"/>
    <mergeCell ref="A3:C3"/>
    <mergeCell ref="D3:U3"/>
    <mergeCell ref="A4:C4"/>
    <mergeCell ref="D4:U4"/>
    <mergeCell ref="A5:C5"/>
    <mergeCell ref="D5:U5"/>
    <mergeCell ref="A6:C6"/>
    <mergeCell ref="D6:I6"/>
    <mergeCell ref="J6:O6"/>
    <mergeCell ref="P6:U6"/>
    <mergeCell ref="A7:C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19:A27"/>
    <mergeCell ref="N8:O8"/>
    <mergeCell ref="P8:Q8"/>
    <mergeCell ref="R8:S8"/>
    <mergeCell ref="T8:U8"/>
    <mergeCell ref="A9:A17"/>
    <mergeCell ref="D8:E8"/>
    <mergeCell ref="F8:G8"/>
    <mergeCell ref="H8:I8"/>
    <mergeCell ref="J8:K8"/>
    <mergeCell ref="L8:M8"/>
  </mergeCells>
  <hyperlinks>
    <hyperlink ref="A2" r:id="rId1" tooltip="Click once to display linked information. Click and hold to select this cell." display="http://dati5.istat.it/OECDStat_Metadata/ShowMetadata.ashx?Dataset=DCSC_TRAMERCIS2&amp;ShowOnWeb=true&amp;Lang=fr" xr:uid="{00000000-0004-0000-0100-000000000000}"/>
    <hyperlink ref="W2" r:id="rId2" tooltip="Click once to display linked information. Click and hold to select this cell." display="http://dati.istat.it/OECDStat_Metadata/ShowMetadata.ashx?Dataset=DCSC_TRAMERCIS2&amp;ShowOnWeb=true&amp;Lang=it" xr:uid="{00000000-0004-0000-0100-000001000000}"/>
    <hyperlink ref="A34" r:id="rId3" tooltip="Click once to display linked information. Click and hold to select this cell." display="http://dati.istat.it/OECDStat_Metadata/ShowMetadata.ashx?Dataset=DCSC_TRAMERCIS2&amp;ShowOnWeb=true&amp;Lang=it" xr:uid="{00000000-0004-0000-0100-000002000000}"/>
    <hyperlink ref="A59" r:id="rId4" tooltip="Click once to display linked information. Click and hold to select this cell." display="http://dativ7a.istat.it/" xr:uid="{00000000-0004-0000-0100-000003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J34"/>
  <sheetViews>
    <sheetView workbookViewId="0">
      <selection activeCell="A34" sqref="A34"/>
    </sheetView>
  </sheetViews>
  <sheetFormatPr defaultColWidth="9.140625" defaultRowHeight="12.75" x14ac:dyDescent="0.2"/>
  <cols>
    <col min="1" max="1" width="23.42578125" style="50" customWidth="1"/>
    <col min="2" max="2" width="12.5703125" style="50" customWidth="1"/>
    <col min="3" max="3" width="16" style="50" customWidth="1"/>
    <col min="4" max="4" width="4.5703125" style="50" customWidth="1"/>
    <col min="5" max="5" width="12.5703125" style="50" customWidth="1"/>
    <col min="6" max="6" width="15.85546875" style="50" customWidth="1"/>
    <col min="7" max="7" width="4.5703125" style="50" customWidth="1"/>
    <col min="8" max="8" width="12.5703125" style="50" customWidth="1"/>
    <col min="9" max="9" width="15.85546875" style="50" customWidth="1"/>
    <col min="10" max="16384" width="9.140625" style="50"/>
  </cols>
  <sheetData>
    <row r="1" spans="1:10" ht="18.75" x14ac:dyDescent="0.2">
      <c r="A1" s="191" t="s">
        <v>219</v>
      </c>
      <c r="B1" s="191"/>
      <c r="C1" s="191"/>
      <c r="D1" s="191"/>
      <c r="E1" s="191"/>
      <c r="F1" s="191"/>
      <c r="G1" s="191"/>
      <c r="H1" s="191"/>
      <c r="I1" s="191"/>
    </row>
    <row r="2" spans="1:10" x14ac:dyDescent="0.2">
      <c r="A2" s="51"/>
    </row>
    <row r="3" spans="1:10" ht="16.5" customHeight="1" x14ac:dyDescent="0.2">
      <c r="A3" s="52" t="s">
        <v>48</v>
      </c>
      <c r="B3" s="53"/>
      <c r="C3" s="53"/>
      <c r="D3" s="53"/>
      <c r="E3" s="53"/>
      <c r="F3" s="53"/>
      <c r="G3" s="53"/>
      <c r="H3" s="53"/>
      <c r="I3" s="53"/>
      <c r="J3" s="54"/>
    </row>
    <row r="4" spans="1:10" ht="17.45" customHeight="1" x14ac:dyDescent="0.2">
      <c r="A4" s="217" t="s">
        <v>0</v>
      </c>
      <c r="B4" s="55" t="s">
        <v>1</v>
      </c>
      <c r="C4" s="56"/>
      <c r="D4" s="57"/>
      <c r="E4" s="55" t="s">
        <v>2</v>
      </c>
      <c r="F4" s="56"/>
      <c r="G4" s="57"/>
      <c r="H4" s="55" t="s">
        <v>3</v>
      </c>
      <c r="I4" s="56"/>
      <c r="J4" s="54"/>
    </row>
    <row r="5" spans="1:10" ht="15.6" customHeight="1" x14ac:dyDescent="0.2">
      <c r="A5" s="218"/>
      <c r="B5" s="30" t="s">
        <v>52</v>
      </c>
      <c r="C5" s="30" t="s">
        <v>90</v>
      </c>
      <c r="D5" s="30"/>
      <c r="E5" s="30" t="s">
        <v>52</v>
      </c>
      <c r="F5" s="30" t="s">
        <v>90</v>
      </c>
      <c r="G5" s="30"/>
      <c r="H5" s="30" t="s">
        <v>52</v>
      </c>
      <c r="I5" s="30" t="s">
        <v>90</v>
      </c>
      <c r="J5" s="58"/>
    </row>
    <row r="6" spans="1:10" ht="6.75" customHeight="1" x14ac:dyDescent="0.2">
      <c r="A6" s="58"/>
      <c r="B6" s="59"/>
      <c r="C6" s="59"/>
      <c r="D6" s="59"/>
      <c r="E6" s="59"/>
      <c r="F6" s="59"/>
      <c r="G6" s="59"/>
      <c r="H6" s="59"/>
      <c r="I6" s="59"/>
    </row>
    <row r="7" spans="1:10" ht="16.5" customHeight="1" x14ac:dyDescent="0.2">
      <c r="A7" s="216" t="s">
        <v>50</v>
      </c>
      <c r="B7" s="216"/>
      <c r="C7" s="216"/>
      <c r="D7" s="216"/>
      <c r="E7" s="216"/>
      <c r="F7" s="216"/>
      <c r="G7" s="216"/>
      <c r="H7" s="216"/>
      <c r="I7" s="216"/>
    </row>
    <row r="8" spans="1:10" ht="6.75" customHeight="1" x14ac:dyDescent="0.2">
      <c r="A8" s="60"/>
      <c r="B8" s="60"/>
      <c r="C8" s="60"/>
      <c r="D8" s="60"/>
      <c r="E8" s="60"/>
      <c r="F8" s="60"/>
      <c r="G8" s="60"/>
      <c r="H8" s="60"/>
      <c r="I8" s="60"/>
    </row>
    <row r="9" spans="1:10" x14ac:dyDescent="0.2">
      <c r="A9" s="25" t="s">
        <v>40</v>
      </c>
      <c r="B9" s="33">
        <f>' Tab.V.4.1A'!B34/' Tab.V.4.1A'!$B$43*100</f>
        <v>72.410176445040051</v>
      </c>
      <c r="C9" s="33">
        <f>' Tab.V.4.1A'!C34/' Tab.V.4.1A'!$C$43*100</f>
        <v>27.0633113192502</v>
      </c>
      <c r="D9" s="33"/>
      <c r="E9" s="33">
        <f>' Tab.V.4.1A'!F34/' Tab.V.4.1A'!$F$43*100</f>
        <v>35.237089375574129</v>
      </c>
      <c r="F9" s="33">
        <f>' Tab.V.4.1A'!G34/' Tab.V.4.1A'!$G$43*100</f>
        <v>4.7224869269087515</v>
      </c>
      <c r="G9" s="33"/>
      <c r="H9" s="33">
        <f>' Tab.V.4.1A'!J34/' Tab.V.4.1A'!$J$43*100</f>
        <v>40.853700324527495</v>
      </c>
      <c r="I9" s="33">
        <f>' Tab.V.4.1A'!K34/' Tab.V.4.1A'!$K$43*100</f>
        <v>5.8676571442287084</v>
      </c>
      <c r="J9" s="61"/>
    </row>
    <row r="10" spans="1:10" x14ac:dyDescent="0.2">
      <c r="A10" s="25" t="s">
        <v>41</v>
      </c>
      <c r="B10" s="33">
        <f>' Tab.V.4.1A'!B35/' Tab.V.4.1A'!$B$43*100</f>
        <v>14.501717003012974</v>
      </c>
      <c r="C10" s="33">
        <f>' Tab.V.4.1A'!C35/' Tab.V.4.1A'!$C$43*100</f>
        <v>20.8853241205206</v>
      </c>
      <c r="D10" s="33"/>
      <c r="E10" s="33">
        <f>' Tab.V.4.1A'!F35/' Tab.V.4.1A'!$F$43*100</f>
        <v>17.968894723735954</v>
      </c>
      <c r="F10" s="33">
        <f>' Tab.V.4.1A'!G35/' Tab.V.4.1A'!$G$43*100</f>
        <v>8.1623444434748453</v>
      </c>
      <c r="G10" s="33"/>
      <c r="H10" s="33">
        <f>' Tab.V.4.1A'!J35/' Tab.V.4.1A'!$J$43*100</f>
        <v>17.445026789071587</v>
      </c>
      <c r="I10" s="33">
        <f>' Tab.V.4.1A'!K35/' Tab.V.4.1A'!$K$43*100</f>
        <v>8.8145127406624173</v>
      </c>
      <c r="J10" s="61"/>
    </row>
    <row r="11" spans="1:10" x14ac:dyDescent="0.2">
      <c r="A11" s="25" t="s">
        <v>42</v>
      </c>
      <c r="B11" s="33">
        <f>' Tab.V.4.1A'!B36/' Tab.V.4.1A'!$B$43*100</f>
        <v>6.0448449075351656</v>
      </c>
      <c r="C11" s="33">
        <f>' Tab.V.4.1A'!C36/' Tab.V.4.1A'!$C$43*100</f>
        <v>15.145493145246574</v>
      </c>
      <c r="D11" s="33"/>
      <c r="E11" s="33">
        <f>' Tab.V.4.1A'!F36/' Tab.V.4.1A'!$F$43*100</f>
        <v>11.42588783915939</v>
      </c>
      <c r="F11" s="33">
        <f>' Tab.V.4.1A'!G36/' Tab.V.4.1A'!$G$43*100</f>
        <v>8.8917171245334625</v>
      </c>
      <c r="G11" s="33"/>
      <c r="H11" s="33">
        <f>' Tab.V.4.1A'!J36/' Tab.V.4.1A'!$J$43*100</f>
        <v>10.612847356670807</v>
      </c>
      <c r="I11" s="33">
        <f>' Tab.V.4.1A'!K36/' Tab.V.4.1A'!$K$43*100</f>
        <v>9.212279961380494</v>
      </c>
      <c r="J11" s="61"/>
    </row>
    <row r="12" spans="1:10" x14ac:dyDescent="0.2">
      <c r="A12" s="25" t="s">
        <v>43</v>
      </c>
      <c r="B12" s="33">
        <f>' Tab.V.4.1A'!B37/' Tab.V.4.1A'!$B$43*100</f>
        <v>2.7812217633329097</v>
      </c>
      <c r="C12" s="33">
        <f>' Tab.V.4.1A'!C37/' Tab.V.4.1A'!$C$43*100</f>
        <v>9.7237287234584002</v>
      </c>
      <c r="D12" s="33"/>
      <c r="E12" s="33">
        <f>' Tab.V.4.1A'!F37/' Tab.V.4.1A'!$F$43*100</f>
        <v>9.1706780036836335</v>
      </c>
      <c r="F12" s="33">
        <f>' Tab.V.4.1A'!G37/' Tab.V.4.1A'!$G$43*100</f>
        <v>9.9332867803444458</v>
      </c>
      <c r="G12" s="33"/>
      <c r="H12" s="33">
        <f>' Tab.V.4.1A'!J37/' Tab.V.4.1A'!$J$43*100</f>
        <v>8.2052728488642472</v>
      </c>
      <c r="I12" s="33">
        <f>' Tab.V.4.1A'!K37/' Tab.V.4.1A'!$K$43*100</f>
        <v>9.9225450260863717</v>
      </c>
      <c r="J12" s="61"/>
    </row>
    <row r="13" spans="1:10" x14ac:dyDescent="0.2">
      <c r="A13" s="25" t="s">
        <v>44</v>
      </c>
      <c r="B13" s="33">
        <f>' Tab.V.4.1A'!B38/' Tab.V.4.1A'!$B$43*100</f>
        <v>2.7491256772887058</v>
      </c>
      <c r="C13" s="33">
        <f>' Tab.V.4.1A'!C38/' Tab.V.4.1A'!$C$43*100</f>
        <v>13.503273270589991</v>
      </c>
      <c r="D13" s="33"/>
      <c r="E13" s="33">
        <f>' Tab.V.4.1A'!F38/' Tab.V.4.1A'!$F$43*100</f>
        <v>11.645432167139871</v>
      </c>
      <c r="F13" s="33">
        <f>' Tab.V.4.1A'!G38/' Tab.V.4.1A'!$G$43*100</f>
        <v>17.991731069653</v>
      </c>
      <c r="G13" s="33"/>
      <c r="H13" s="33">
        <f>' Tab.V.4.1A'!J38/' Tab.V.4.1A'!$J$43*100</f>
        <v>10.301258293639169</v>
      </c>
      <c r="I13" s="33">
        <f>' Tab.V.4.1A'!K38/' Tab.V.4.1A'!$K$43*100</f>
        <v>17.761656829646601</v>
      </c>
      <c r="J13" s="61"/>
    </row>
    <row r="14" spans="1:10" x14ac:dyDescent="0.2">
      <c r="A14" s="25" t="s">
        <v>45</v>
      </c>
      <c r="B14" s="33">
        <f>' Tab.V.4.1A'!B39/' Tab.V.4.1A'!$B$43*100</f>
        <v>0.8683711661950021</v>
      </c>
      <c r="C14" s="33">
        <f>' Tab.V.4.1A'!C39/' Tab.V.4.1A'!$C$43*100</f>
        <v>5.9161905871414984</v>
      </c>
      <c r="D14" s="33"/>
      <c r="E14" s="33">
        <f>' Tab.V.4.1A'!F39/' Tab.V.4.1A'!$F$43*100</f>
        <v>5.6246596427461615</v>
      </c>
      <c r="F14" s="33">
        <f>' Tab.V.4.1A'!G39/' Tab.V.4.1A'!$G$43*100</f>
        <v>12.185668786422612</v>
      </c>
      <c r="G14" s="33"/>
      <c r="H14" s="33">
        <f>' Tab.V.4.1A'!J39/' Tab.V.4.1A'!$J$43*100</f>
        <v>4.9060154826887352</v>
      </c>
      <c r="I14" s="33">
        <f>' Tab.V.4.1A'!K39/' Tab.V.4.1A'!$K$43*100</f>
        <v>11.864301070269098</v>
      </c>
      <c r="J14" s="61"/>
    </row>
    <row r="15" spans="1:10" x14ac:dyDescent="0.2">
      <c r="A15" s="25" t="s">
        <v>46</v>
      </c>
      <c r="B15" s="33">
        <f>' Tab.V.4.1A'!B40/' Tab.V.4.1A'!$B$43*100</f>
        <v>0.31083055652595659</v>
      </c>
      <c r="C15" s="33">
        <f>' Tab.V.4.1A'!C40/' Tab.V.4.1A'!$C$43*100</f>
        <v>2.8312405062145767</v>
      </c>
      <c r="D15" s="33"/>
      <c r="E15" s="33">
        <f>' Tab.V.4.1A'!F40/' Tab.V.4.1A'!$F$43*100</f>
        <v>2.6567471570957286</v>
      </c>
      <c r="F15" s="33">
        <f>' Tab.V.4.1A'!G40/' Tab.V.4.1A'!$G$43*100</f>
        <v>7.5334299408682925</v>
      </c>
      <c r="G15" s="33"/>
      <c r="H15" s="33">
        <f>' Tab.V.4.1A'!J40/' Tab.V.4.1A'!$J$43*100</f>
        <v>2.302294462879904</v>
      </c>
      <c r="I15" s="33">
        <f>' Tab.V.4.1A'!K40/' Tab.V.4.1A'!$K$43*100</f>
        <v>7.2924000127780859</v>
      </c>
      <c r="J15" s="61"/>
    </row>
    <row r="16" spans="1:10" x14ac:dyDescent="0.2">
      <c r="A16" s="25" t="s">
        <v>47</v>
      </c>
      <c r="B16" s="43">
        <f>' Tab.V.4.1A'!B41/' Tab.V.4.1A'!$B$43*100</f>
        <v>0.33371248106923546</v>
      </c>
      <c r="C16" s="43">
        <f>' Tab.V.4.1A'!C41/' Tab.V.4.1A'!$C$43*100</f>
        <v>4.931438327578153</v>
      </c>
      <c r="D16" s="33"/>
      <c r="E16" s="43">
        <f>' Tab.V.4.1A'!F41/' Tab.V.4.1A'!$F$43*100</f>
        <v>6.270611090865132</v>
      </c>
      <c r="F16" s="43">
        <f>' Tab.V.4.1A'!G41/' Tab.V.4.1A'!$G$43*100</f>
        <v>30.579334927794594</v>
      </c>
      <c r="G16" s="33"/>
      <c r="H16" s="43">
        <f>' Tab.V.4.1A'!J41/' Tab.V.4.1A'!$J$43*100</f>
        <v>5.3735844416580631</v>
      </c>
      <c r="I16" s="43">
        <f>' Tab.V.4.1A'!K41/' Tab.V.4.1A'!$K$43*100</f>
        <v>29.264647214948226</v>
      </c>
      <c r="J16" s="61"/>
    </row>
    <row r="17" spans="1:10" ht="4.5" customHeight="1" x14ac:dyDescent="0.2">
      <c r="A17" s="29"/>
      <c r="B17" s="33"/>
      <c r="C17" s="33"/>
      <c r="D17" s="33"/>
      <c r="E17" s="33"/>
      <c r="F17" s="33"/>
      <c r="G17" s="33"/>
      <c r="H17" s="33"/>
      <c r="I17" s="33"/>
      <c r="J17" s="61"/>
    </row>
    <row r="18" spans="1:10" ht="13.9" customHeight="1" x14ac:dyDescent="0.2">
      <c r="A18" s="36" t="s">
        <v>3</v>
      </c>
      <c r="B18" s="37">
        <f>SUM(B9:B17)</f>
        <v>100</v>
      </c>
      <c r="C18" s="37">
        <f>SUM(C9:C17)</f>
        <v>99.999999999999972</v>
      </c>
      <c r="D18" s="37"/>
      <c r="E18" s="37">
        <f>SUM(E9:E17)</f>
        <v>100</v>
      </c>
      <c r="F18" s="37">
        <f>SUM(F9:F17)</f>
        <v>100</v>
      </c>
      <c r="G18" s="37"/>
      <c r="H18" s="37">
        <f>SUM(H9:H17)</f>
        <v>100</v>
      </c>
      <c r="I18" s="37">
        <f>SUM(I9:I17)</f>
        <v>100</v>
      </c>
    </row>
    <row r="19" spans="1:10" ht="20.25" customHeight="1" x14ac:dyDescent="0.2">
      <c r="A19" s="216" t="s">
        <v>51</v>
      </c>
      <c r="B19" s="216"/>
      <c r="C19" s="216"/>
      <c r="D19" s="216"/>
      <c r="E19" s="216"/>
      <c r="F19" s="216"/>
      <c r="G19" s="216"/>
      <c r="H19" s="216"/>
      <c r="I19" s="216"/>
    </row>
    <row r="20" spans="1:10" ht="6.75" customHeight="1" x14ac:dyDescent="0.2">
      <c r="A20" s="25"/>
      <c r="B20" s="25"/>
      <c r="C20" s="25"/>
      <c r="D20" s="25"/>
      <c r="E20" s="25"/>
      <c r="F20" s="25"/>
      <c r="G20" s="25"/>
      <c r="H20" s="25"/>
      <c r="I20" s="25"/>
    </row>
    <row r="21" spans="1:10" x14ac:dyDescent="0.2">
      <c r="A21" s="25" t="s">
        <v>40</v>
      </c>
      <c r="B21" s="33">
        <f>' Tab.V.4.1A'!B34/' Tab.V.4.1A'!J34*100</f>
        <v>26.780206417974089</v>
      </c>
      <c r="C21" s="33">
        <f>' Tab.V.4.1A'!C34/' Tab.V.4.1A'!K34*100</f>
        <v>23.642154648660004</v>
      </c>
      <c r="D21" s="33"/>
      <c r="E21" s="33">
        <f>' Tab.V.4.1A'!F34/' Tab.V.4.1A'!J34*100</f>
        <v>73.219793582025915</v>
      </c>
      <c r="F21" s="33">
        <f>' Tab.V.4.1A'!G34/' Tab.V.4.1A'!K34*100</f>
        <v>76.357845351339989</v>
      </c>
      <c r="G21" s="33"/>
      <c r="H21" s="33">
        <f>B21+E21</f>
        <v>100</v>
      </c>
      <c r="I21" s="33">
        <f>C21+F21</f>
        <v>100</v>
      </c>
    </row>
    <row r="22" spans="1:10" x14ac:dyDescent="0.2">
      <c r="A22" s="25" t="s">
        <v>41</v>
      </c>
      <c r="B22" s="33">
        <f>' Tab.V.4.1A'!B35/' Tab.V.4.1A'!J35*100</f>
        <v>12.560111602799909</v>
      </c>
      <c r="C22" s="33">
        <f>' Tab.V.4.1A'!C35/' Tab.V.4.1A'!K35*100</f>
        <v>12.145454168747463</v>
      </c>
      <c r="D22" s="33"/>
      <c r="E22" s="33">
        <f>' Tab.V.4.1A'!F35/' Tab.V.4.1A'!J35*100</f>
        <v>87.439888397200093</v>
      </c>
      <c r="F22" s="33">
        <f>' Tab.V.4.1A'!G35/' Tab.V.4.1A'!K35*100</f>
        <v>87.854545831252537</v>
      </c>
      <c r="G22" s="33"/>
      <c r="H22" s="33">
        <f t="shared" ref="H22:H30" si="0">B22+E22</f>
        <v>100</v>
      </c>
      <c r="I22" s="33">
        <f t="shared" ref="I22:I30" si="1">C22+F22</f>
        <v>100</v>
      </c>
    </row>
    <row r="23" spans="1:10" x14ac:dyDescent="0.2">
      <c r="A23" s="25" t="s">
        <v>42</v>
      </c>
      <c r="B23" s="33">
        <f>' Tab.V.4.1A'!B36/' Tab.V.4.1A'!J36*100</f>
        <v>8.6059527654349175</v>
      </c>
      <c r="C23" s="33">
        <f>' Tab.V.4.1A'!C36/' Tab.V.4.1A'!K36*100</f>
        <v>8.427274510886761</v>
      </c>
      <c r="D23" s="33"/>
      <c r="E23" s="33">
        <f>' Tab.V.4.1A'!F36/' Tab.V.4.1A'!J36*100</f>
        <v>91.394047234565079</v>
      </c>
      <c r="F23" s="33">
        <f>' Tab.V.4.1A'!G36/' Tab.V.4.1A'!K36*100</f>
        <v>91.572725489113239</v>
      </c>
      <c r="G23" s="33"/>
      <c r="H23" s="33">
        <f t="shared" si="0"/>
        <v>100</v>
      </c>
      <c r="I23" s="33">
        <f t="shared" si="1"/>
        <v>100</v>
      </c>
    </row>
    <row r="24" spans="1:10" x14ac:dyDescent="0.2">
      <c r="A24" s="25" t="s">
        <v>43</v>
      </c>
      <c r="B24" s="33">
        <f>' Tab.V.4.1A'!B37/' Tab.V.4.1A'!J37*100</f>
        <v>5.1213953787466471</v>
      </c>
      <c r="C24" s="33">
        <f>' Tab.V.4.1A'!C37/' Tab.V.4.1A'!K37*100</f>
        <v>5.0232015697632724</v>
      </c>
      <c r="D24" s="33"/>
      <c r="E24" s="33">
        <f>' Tab.V.4.1A'!F37/' Tab.V.4.1A'!J37*100</f>
        <v>94.878604621253345</v>
      </c>
      <c r="F24" s="33">
        <f>' Tab.V.4.1A'!G37/' Tab.V.4.1A'!K37*100</f>
        <v>94.976798430236727</v>
      </c>
      <c r="G24" s="33"/>
      <c r="H24" s="33">
        <f t="shared" si="0"/>
        <v>99.999999999999986</v>
      </c>
      <c r="I24" s="33">
        <f t="shared" si="1"/>
        <v>100</v>
      </c>
    </row>
    <row r="25" spans="1:10" x14ac:dyDescent="0.2">
      <c r="A25" s="25" t="s">
        <v>44</v>
      </c>
      <c r="B25" s="33">
        <f>' Tab.V.4.1A'!B38/' Tab.V.4.1A'!J38*100</f>
        <v>4.0322739556656364</v>
      </c>
      <c r="C25" s="33">
        <f>' Tab.V.4.1A'!C38/' Tab.V.4.1A'!K38*100</f>
        <v>3.8969643400464347</v>
      </c>
      <c r="D25" s="33"/>
      <c r="E25" s="33">
        <f>' Tab.V.4.1A'!F38/' Tab.V.4.1A'!J38*100</f>
        <v>95.96772604433437</v>
      </c>
      <c r="F25" s="33">
        <f>' Tab.V.4.1A'!G38/' Tab.V.4.1A'!K38*100</f>
        <v>96.103035659953562</v>
      </c>
      <c r="G25" s="33"/>
      <c r="H25" s="33">
        <f t="shared" si="0"/>
        <v>100</v>
      </c>
      <c r="I25" s="33">
        <f t="shared" si="1"/>
        <v>100</v>
      </c>
    </row>
    <row r="26" spans="1:10" x14ac:dyDescent="0.2">
      <c r="A26" s="25" t="s">
        <v>45</v>
      </c>
      <c r="B26" s="33">
        <f>' Tab.V.4.1A'!B39/' Tab.V.4.1A'!J39*100</f>
        <v>2.6743743197430123</v>
      </c>
      <c r="C26" s="33">
        <f>' Tab.V.4.1A'!C39/' Tab.V.4.1A'!K39*100</f>
        <v>2.5560588407548863</v>
      </c>
      <c r="D26" s="33"/>
      <c r="E26" s="33">
        <f>' Tab.V.4.1A'!F39/' Tab.V.4.1A'!J39*100</f>
        <v>97.325625680256991</v>
      </c>
      <c r="F26" s="33">
        <f>' Tab.V.4.1A'!G39/' Tab.V.4.1A'!K39*100</f>
        <v>97.443941159245114</v>
      </c>
      <c r="G26" s="33"/>
      <c r="H26" s="33">
        <f t="shared" si="0"/>
        <v>100</v>
      </c>
      <c r="I26" s="33">
        <f t="shared" si="1"/>
        <v>100</v>
      </c>
    </row>
    <row r="27" spans="1:10" x14ac:dyDescent="0.2">
      <c r="A27" s="25" t="s">
        <v>46</v>
      </c>
      <c r="B27" s="33">
        <f>' Tab.V.4.1A'!B40/' Tab.V.4.1A'!J40*100</f>
        <v>2.0398984609987623</v>
      </c>
      <c r="C27" s="33">
        <f>' Tab.V.4.1A'!C40/' Tab.V.4.1A'!K40*100</f>
        <v>1.9901102190428073</v>
      </c>
      <c r="D27" s="33"/>
      <c r="E27" s="33">
        <f>' Tab.V.4.1A'!F40/' Tab.V.4.1A'!J40*100</f>
        <v>97.960101539001244</v>
      </c>
      <c r="F27" s="33">
        <f>' Tab.V.4.1A'!G40/' Tab.V.4.1A'!K40*100</f>
        <v>98.009889780957195</v>
      </c>
      <c r="G27" s="33"/>
      <c r="H27" s="33">
        <f t="shared" si="0"/>
        <v>100</v>
      </c>
      <c r="I27" s="33">
        <f t="shared" si="1"/>
        <v>100</v>
      </c>
    </row>
    <row r="28" spans="1:10" x14ac:dyDescent="0.2">
      <c r="A28" s="25" t="s">
        <v>47</v>
      </c>
      <c r="B28" s="43">
        <f>' Tab.V.4.1A'!B41/' Tab.V.4.1A'!J41*100</f>
        <v>0.93832672374166604</v>
      </c>
      <c r="C28" s="43">
        <f>' Tab.V.4.1A'!C41/' Tab.V.4.1A'!K41*100</f>
        <v>0.86377605966184645</v>
      </c>
      <c r="D28" s="43"/>
      <c r="E28" s="43">
        <f>' Tab.V.4.1A'!F41/' Tab.V.4.1A'!J41*100</f>
        <v>99.061673276258333</v>
      </c>
      <c r="F28" s="43">
        <f>' Tab.V.4.1A'!G41/' Tab.V.4.1A'!K41*100</f>
        <v>99.136223940338155</v>
      </c>
      <c r="G28" s="43"/>
      <c r="H28" s="43">
        <f t="shared" si="0"/>
        <v>100</v>
      </c>
      <c r="I28" s="43">
        <f t="shared" si="1"/>
        <v>100</v>
      </c>
    </row>
    <row r="29" spans="1:10" ht="3.2" customHeight="1" x14ac:dyDescent="0.2">
      <c r="A29" s="29"/>
      <c r="B29" s="33"/>
      <c r="C29" s="33"/>
      <c r="D29" s="33"/>
      <c r="E29" s="33"/>
      <c r="F29" s="33"/>
      <c r="G29" s="33"/>
      <c r="H29" s="33"/>
      <c r="I29" s="33"/>
    </row>
    <row r="30" spans="1:10" x14ac:dyDescent="0.2">
      <c r="A30" s="36" t="s">
        <v>3</v>
      </c>
      <c r="B30" s="37">
        <f>' Tab.V.4.1A'!B43/' Tab.V.4.1A'!J43*100</f>
        <v>15.109347626839579</v>
      </c>
      <c r="C30" s="37">
        <f>' Tab.V.4.1A'!C43/' Tab.V.4.1A'!K43*100</f>
        <v>5.1259085036831786</v>
      </c>
      <c r="D30" s="37"/>
      <c r="E30" s="37">
        <f>' Tab.V.4.1A'!F43/' Tab.V.4.1A'!J43*100</f>
        <v>84.890652373160421</v>
      </c>
      <c r="F30" s="37">
        <f>' Tab.V.4.1A'!G43/' Tab.V.4.1A'!K43*100</f>
        <v>94.874091496316822</v>
      </c>
      <c r="G30" s="37"/>
      <c r="H30" s="37">
        <f t="shared" si="0"/>
        <v>100</v>
      </c>
      <c r="I30" s="37">
        <f t="shared" si="1"/>
        <v>100</v>
      </c>
    </row>
    <row r="31" spans="1:10" ht="13.5" x14ac:dyDescent="0.2">
      <c r="A31" s="44" t="s">
        <v>218</v>
      </c>
    </row>
    <row r="32" spans="1:10" x14ac:dyDescent="0.2">
      <c r="A32" s="46" t="s">
        <v>178</v>
      </c>
      <c r="F32" s="61"/>
    </row>
    <row r="33" spans="1:1" x14ac:dyDescent="0.2">
      <c r="A33" s="48" t="s">
        <v>214</v>
      </c>
    </row>
    <row r="34" spans="1:1" x14ac:dyDescent="0.2">
      <c r="A34" s="49" t="s">
        <v>238</v>
      </c>
    </row>
  </sheetData>
  <mergeCells count="4">
    <mergeCell ref="A19:I19"/>
    <mergeCell ref="A4:A5"/>
    <mergeCell ref="A7:I7"/>
    <mergeCell ref="A1:I1"/>
  </mergeCells>
  <phoneticPr fontId="0" type="noConversion"/>
  <pageMargins left="0.75" right="0.2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U32"/>
  <sheetViews>
    <sheetView zoomScale="89" zoomScaleNormal="89" workbookViewId="0">
      <selection activeCell="A32" sqref="A32"/>
    </sheetView>
  </sheetViews>
  <sheetFormatPr defaultColWidth="8.85546875" defaultRowHeight="12.75" x14ac:dyDescent="0.2"/>
  <cols>
    <col min="1" max="1" width="64.42578125" style="69" customWidth="1"/>
    <col min="2" max="2" width="13" style="69" customWidth="1"/>
    <col min="3" max="3" width="6.5703125" style="169" customWidth="1"/>
    <col min="4" max="4" width="2.140625" style="69" customWidth="1"/>
    <col min="5" max="5" width="11.5703125" style="69" customWidth="1"/>
    <col min="6" max="6" width="5.42578125" style="169" customWidth="1"/>
    <col min="7" max="7" width="1.5703125" style="69" customWidth="1"/>
    <col min="8" max="8" width="10.5703125" style="69" customWidth="1"/>
    <col min="9" max="9" width="6.5703125" style="69" customWidth="1"/>
    <col min="10" max="10" width="2.85546875" style="69" customWidth="1"/>
    <col min="11" max="11" width="11" style="69" customWidth="1"/>
    <col min="12" max="12" width="6.42578125" style="69" customWidth="1"/>
    <col min="13" max="13" width="1.5703125" style="69" customWidth="1"/>
    <col min="14" max="14" width="11.28515625" style="69" customWidth="1"/>
    <col min="15" max="15" width="6.42578125" style="69" customWidth="1"/>
    <col min="16" max="16" width="3.42578125" style="69" customWidth="1"/>
    <col min="17" max="17" width="11.140625" style="69" customWidth="1"/>
    <col min="18" max="18" width="6.42578125" style="69" customWidth="1"/>
    <col min="19" max="19" width="3.140625" style="69" customWidth="1"/>
    <col min="20" max="20" width="9.140625" style="69" bestFit="1" customWidth="1"/>
    <col min="21" max="21" width="11.42578125" style="69" customWidth="1"/>
    <col min="22" max="16384" width="8.85546875" style="69"/>
  </cols>
  <sheetData>
    <row r="1" spans="1:21" ht="18.75" x14ac:dyDescent="0.2">
      <c r="A1" s="191" t="s">
        <v>237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</row>
    <row r="2" spans="1:21" ht="17.45" customHeight="1" x14ac:dyDescent="0.2">
      <c r="A2" s="29"/>
      <c r="B2" s="29"/>
      <c r="C2" s="166"/>
      <c r="D2" s="29"/>
      <c r="E2" s="29"/>
      <c r="F2" s="166"/>
      <c r="G2" s="29"/>
      <c r="H2" s="29"/>
      <c r="I2" s="29"/>
      <c r="J2" s="29"/>
      <c r="K2" s="29"/>
      <c r="N2" s="167"/>
      <c r="U2" s="168"/>
    </row>
    <row r="3" spans="1:21" ht="6.6" customHeight="1" x14ac:dyDescent="0.2">
      <c r="N3" s="167"/>
      <c r="U3" s="168"/>
    </row>
    <row r="4" spans="1:21" x14ac:dyDescent="0.2">
      <c r="A4" s="223" t="s">
        <v>8</v>
      </c>
      <c r="B4" s="221" t="s">
        <v>9</v>
      </c>
      <c r="C4" s="221"/>
      <c r="D4" s="221"/>
      <c r="E4" s="221"/>
      <c r="F4" s="222"/>
      <c r="G4" s="122"/>
      <c r="H4" s="221" t="s">
        <v>49</v>
      </c>
      <c r="I4" s="221"/>
      <c r="J4" s="221"/>
      <c r="K4" s="221"/>
      <c r="L4" s="221"/>
      <c r="M4" s="122"/>
      <c r="N4" s="220" t="s">
        <v>10</v>
      </c>
      <c r="O4" s="221"/>
      <c r="P4" s="221"/>
      <c r="Q4" s="221"/>
      <c r="R4" s="221"/>
      <c r="S4" s="221"/>
      <c r="T4" s="221"/>
      <c r="U4" s="222"/>
    </row>
    <row r="5" spans="1:21" ht="17.45" customHeight="1" x14ac:dyDescent="0.2">
      <c r="A5" s="224"/>
      <c r="B5" s="219" t="s">
        <v>52</v>
      </c>
      <c r="C5" s="219"/>
      <c r="D5" s="170"/>
      <c r="E5" s="219" t="s">
        <v>90</v>
      </c>
      <c r="F5" s="229"/>
      <c r="H5" s="219" t="s">
        <v>52</v>
      </c>
      <c r="I5" s="219"/>
      <c r="J5" s="170"/>
      <c r="K5" s="219" t="s">
        <v>90</v>
      </c>
      <c r="L5" s="219"/>
      <c r="N5" s="228" t="s">
        <v>52</v>
      </c>
      <c r="O5" s="219"/>
      <c r="P5" s="170"/>
      <c r="Q5" s="219" t="s">
        <v>90</v>
      </c>
      <c r="R5" s="219"/>
      <c r="S5" s="67"/>
      <c r="T5" s="69" t="s">
        <v>52</v>
      </c>
      <c r="U5" s="168" t="s">
        <v>90</v>
      </c>
    </row>
    <row r="6" spans="1:21" x14ac:dyDescent="0.2">
      <c r="A6" s="225"/>
      <c r="B6" s="30" t="s">
        <v>89</v>
      </c>
      <c r="C6" s="171" t="s">
        <v>12</v>
      </c>
      <c r="D6" s="30"/>
      <c r="E6" s="30" t="s">
        <v>89</v>
      </c>
      <c r="F6" s="172" t="s">
        <v>12</v>
      </c>
      <c r="G6" s="124"/>
      <c r="H6" s="30" t="s">
        <v>89</v>
      </c>
      <c r="I6" s="30" t="s">
        <v>12</v>
      </c>
      <c r="J6" s="30"/>
      <c r="K6" s="30" t="s">
        <v>89</v>
      </c>
      <c r="L6" s="30" t="s">
        <v>12</v>
      </c>
      <c r="M6" s="124"/>
      <c r="N6" s="173" t="s">
        <v>89</v>
      </c>
      <c r="O6" s="30" t="s">
        <v>12</v>
      </c>
      <c r="P6" s="30"/>
      <c r="Q6" s="30" t="s">
        <v>89</v>
      </c>
      <c r="R6" s="30" t="s">
        <v>12</v>
      </c>
      <c r="S6" s="30"/>
      <c r="T6" s="226" t="s">
        <v>13</v>
      </c>
      <c r="U6" s="227"/>
    </row>
    <row r="7" spans="1:21" x14ac:dyDescent="0.2">
      <c r="A7" s="69" t="s">
        <v>11</v>
      </c>
      <c r="B7" s="69" t="s">
        <v>14</v>
      </c>
      <c r="E7" s="69" t="s">
        <v>14</v>
      </c>
      <c r="F7" s="174"/>
      <c r="H7" s="69" t="s">
        <v>14</v>
      </c>
      <c r="K7" s="69" t="s">
        <v>14</v>
      </c>
      <c r="N7" s="167" t="s">
        <v>14</v>
      </c>
      <c r="U7" s="168"/>
    </row>
    <row r="8" spans="1:21" s="183" customFormat="1" ht="24" x14ac:dyDescent="0.2">
      <c r="A8" s="175" t="s">
        <v>61</v>
      </c>
      <c r="B8" s="176">
        <f>'Dari Istat di supporto 3 tkm'!C10</f>
        <v>17693363.5</v>
      </c>
      <c r="C8" s="177">
        <f t="shared" ref="C8:C27" si="0">B8/N8*100</f>
        <v>28.414379022568482</v>
      </c>
      <c r="D8" s="175"/>
      <c r="E8" s="176">
        <f>'Dari Istat di supporto 3 tkm'!D10</f>
        <v>424305.158</v>
      </c>
      <c r="F8" s="178">
        <f t="shared" ref="F8:F27" si="1">E8/Q8*100</f>
        <v>3.6646476835824684</v>
      </c>
      <c r="G8" s="179"/>
      <c r="H8" s="176">
        <f>'Dari Istat di supporto 3 tkm'!F10</f>
        <v>44575685.159999996</v>
      </c>
      <c r="I8" s="177">
        <f>H8/N8*100</f>
        <v>71.585620977431518</v>
      </c>
      <c r="J8" s="179"/>
      <c r="K8" s="176">
        <f>'Dari Istat di supporto 3 tkm'!G10</f>
        <v>11154029.095000001</v>
      </c>
      <c r="L8" s="177">
        <f t="shared" ref="L8:L27" si="2">K8/Q8*100</f>
        <v>96.335352316417527</v>
      </c>
      <c r="M8" s="179"/>
      <c r="N8" s="180">
        <f>B8+H8</f>
        <v>62269048.659999996</v>
      </c>
      <c r="O8" s="177">
        <f>C8+I8</f>
        <v>100</v>
      </c>
      <c r="P8" s="179"/>
      <c r="Q8" s="176">
        <f>E8+K8</f>
        <v>11578334.253</v>
      </c>
      <c r="R8" s="177">
        <f>F8+L8</f>
        <v>100</v>
      </c>
      <c r="S8" s="179"/>
      <c r="T8" s="181">
        <f t="shared" ref="T8:T28" si="3">N8/$N$28*100</f>
        <v>6.3612379207352436</v>
      </c>
      <c r="U8" s="182">
        <f t="shared" ref="U8:U27" si="4">Q8/$Q$28*100</f>
        <v>8.3909344123738432</v>
      </c>
    </row>
    <row r="9" spans="1:21" s="183" customFormat="1" ht="12" x14ac:dyDescent="0.2">
      <c r="A9" s="175" t="s">
        <v>62</v>
      </c>
      <c r="B9" s="176">
        <f>'Dari Istat di supporto 3 tkm'!C11</f>
        <v>3499222.182</v>
      </c>
      <c r="C9" s="177">
        <f t="shared" si="0"/>
        <v>25.603397471221044</v>
      </c>
      <c r="D9" s="175"/>
      <c r="E9" s="176">
        <f>'Dati Istat di supporto 2 tkm'!D12</f>
        <v>53540</v>
      </c>
      <c r="F9" s="178">
        <f t="shared" si="1"/>
        <v>2.289048917549982</v>
      </c>
      <c r="G9" s="179"/>
      <c r="H9" s="176">
        <f>'Dari Istat di supporto 3 tkm'!F11</f>
        <v>10167800.664999999</v>
      </c>
      <c r="I9" s="177">
        <f t="shared" ref="I9:I28" si="5">H9/N9*100</f>
        <v>74.396602528778956</v>
      </c>
      <c r="J9" s="179"/>
      <c r="K9" s="176">
        <f>'Dari Istat di supporto 3 tkm'!G11</f>
        <v>2285422.6839999999</v>
      </c>
      <c r="L9" s="177">
        <f t="shared" si="2"/>
        <v>97.710951082450009</v>
      </c>
      <c r="M9" s="179"/>
      <c r="N9" s="180">
        <f t="shared" ref="N9:N27" si="6">B9+H9</f>
        <v>13667022.846999999</v>
      </c>
      <c r="O9" s="177">
        <f t="shared" ref="O9:O28" si="7">C9+I9</f>
        <v>100</v>
      </c>
      <c r="P9" s="179"/>
      <c r="Q9" s="176">
        <f t="shared" ref="Q9:Q27" si="8">E9+K9</f>
        <v>2338962.6839999999</v>
      </c>
      <c r="R9" s="177">
        <f t="shared" ref="R9:R28" si="9">F9+L9</f>
        <v>99.999999999999986</v>
      </c>
      <c r="S9" s="179"/>
      <c r="T9" s="181">
        <f t="shared" si="3"/>
        <v>1.3961861610026298</v>
      </c>
      <c r="U9" s="182">
        <f t="shared" si="4"/>
        <v>1.6950696054873937</v>
      </c>
    </row>
    <row r="10" spans="1:21" s="183" customFormat="1" ht="24" x14ac:dyDescent="0.2">
      <c r="A10" s="175" t="s">
        <v>63</v>
      </c>
      <c r="B10" s="176">
        <f>'Dari Istat di supporto 3 tkm'!C12</f>
        <v>111869455.625</v>
      </c>
      <c r="C10" s="177">
        <f t="shared" si="0"/>
        <v>73.189785104090603</v>
      </c>
      <c r="D10" s="175"/>
      <c r="E10" s="176">
        <f>'Dati Istat di supporto 2 tkm'!D13</f>
        <v>1763135</v>
      </c>
      <c r="F10" s="178">
        <f t="shared" si="1"/>
        <v>22.190706696609176</v>
      </c>
      <c r="G10" s="179"/>
      <c r="H10" s="176">
        <f>'Dari Istat di supporto 3 tkm'!F12</f>
        <v>40978999.204999998</v>
      </c>
      <c r="I10" s="177">
        <f t="shared" si="5"/>
        <v>26.810214895909397</v>
      </c>
      <c r="J10" s="179"/>
      <c r="K10" s="176">
        <f>'Dari Istat di supporto 3 tkm'!G12</f>
        <v>6182240.6210000003</v>
      </c>
      <c r="L10" s="177">
        <f t="shared" si="2"/>
        <v>77.809293303390831</v>
      </c>
      <c r="M10" s="179"/>
      <c r="N10" s="180">
        <f t="shared" si="6"/>
        <v>152848454.82999998</v>
      </c>
      <c r="O10" s="177">
        <f t="shared" si="7"/>
        <v>100</v>
      </c>
      <c r="P10" s="179"/>
      <c r="Q10" s="176">
        <f t="shared" si="8"/>
        <v>7945375.6210000003</v>
      </c>
      <c r="R10" s="177">
        <f t="shared" si="9"/>
        <v>100</v>
      </c>
      <c r="S10" s="179"/>
      <c r="T10" s="181">
        <f t="shared" si="3"/>
        <v>15.6145855431218</v>
      </c>
      <c r="U10" s="182">
        <f t="shared" si="4"/>
        <v>5.7580930262235963</v>
      </c>
    </row>
    <row r="11" spans="1:21" s="183" customFormat="1" ht="24" x14ac:dyDescent="0.2">
      <c r="A11" s="175" t="s">
        <v>64</v>
      </c>
      <c r="B11" s="176">
        <f>'Dari Istat di supporto 3 tkm'!C13</f>
        <v>31839050.848000001</v>
      </c>
      <c r="C11" s="177">
        <f t="shared" si="0"/>
        <v>25.238612358192913</v>
      </c>
      <c r="D11" s="175"/>
      <c r="E11" s="176">
        <f>'Dati Istat di supporto 2 tkm'!D14</f>
        <v>753947</v>
      </c>
      <c r="F11" s="178">
        <f t="shared" si="1"/>
        <v>3.2133672997347222</v>
      </c>
      <c r="G11" s="179"/>
      <c r="H11" s="176">
        <f>'Dari Istat di supporto 3 tkm'!F13</f>
        <v>94313094.112000003</v>
      </c>
      <c r="I11" s="177">
        <f t="shared" si="5"/>
        <v>74.76138764180709</v>
      </c>
      <c r="J11" s="179"/>
      <c r="K11" s="176">
        <f>'Dari Istat di supporto 3 tkm'!G13</f>
        <v>22708885.899999999</v>
      </c>
      <c r="L11" s="177">
        <f t="shared" si="2"/>
        <v>96.786632700265272</v>
      </c>
      <c r="M11" s="179"/>
      <c r="N11" s="180">
        <f t="shared" si="6"/>
        <v>126152144.96000001</v>
      </c>
      <c r="O11" s="177">
        <f t="shared" si="7"/>
        <v>100</v>
      </c>
      <c r="P11" s="179"/>
      <c r="Q11" s="176">
        <f t="shared" si="8"/>
        <v>23462832.899999999</v>
      </c>
      <c r="R11" s="177">
        <f t="shared" si="9"/>
        <v>100</v>
      </c>
      <c r="S11" s="179"/>
      <c r="T11" s="181">
        <f t="shared" si="3"/>
        <v>12.887362591378981</v>
      </c>
      <c r="U11" s="182">
        <f t="shared" si="4"/>
        <v>17.003749217325964</v>
      </c>
    </row>
    <row r="12" spans="1:21" s="183" customFormat="1" ht="24" x14ac:dyDescent="0.2">
      <c r="A12" s="175" t="s">
        <v>65</v>
      </c>
      <c r="B12" s="176">
        <f>'Dari Istat di supporto 3 tkm'!C14</f>
        <v>2300841.2650000001</v>
      </c>
      <c r="C12" s="177">
        <f t="shared" si="0"/>
        <v>29.493174665811743</v>
      </c>
      <c r="D12" s="175"/>
      <c r="E12" s="176">
        <f>'Dati Istat di supporto 2 tkm'!D15</f>
        <v>33142</v>
      </c>
      <c r="F12" s="178">
        <f t="shared" si="1"/>
        <v>2.0753659130856192</v>
      </c>
      <c r="G12" s="179"/>
      <c r="H12" s="176">
        <f>'Dari Istat di supporto 3 tkm'!F14</f>
        <v>5500425.608</v>
      </c>
      <c r="I12" s="177">
        <f t="shared" si="5"/>
        <v>70.506825334188264</v>
      </c>
      <c r="J12" s="179"/>
      <c r="K12" s="176">
        <f>'Dari Istat di supporto 3 tkm'!G14</f>
        <v>1563781.2120000001</v>
      </c>
      <c r="L12" s="177">
        <f t="shared" si="2"/>
        <v>97.924634086914381</v>
      </c>
      <c r="M12" s="179"/>
      <c r="N12" s="180">
        <f t="shared" si="6"/>
        <v>7801266.8729999997</v>
      </c>
      <c r="O12" s="177">
        <f t="shared" si="7"/>
        <v>100</v>
      </c>
      <c r="P12" s="179"/>
      <c r="Q12" s="176">
        <f t="shared" si="8"/>
        <v>1596923.2120000001</v>
      </c>
      <c r="R12" s="177">
        <f t="shared" si="9"/>
        <v>100</v>
      </c>
      <c r="S12" s="179"/>
      <c r="T12" s="181">
        <f t="shared" si="3"/>
        <v>0.79695636484296428</v>
      </c>
      <c r="U12" s="182">
        <f t="shared" si="4"/>
        <v>1.157306192815901</v>
      </c>
    </row>
    <row r="13" spans="1:21" s="183" customFormat="1" ht="24" x14ac:dyDescent="0.2">
      <c r="A13" s="175" t="s">
        <v>66</v>
      </c>
      <c r="B13" s="176">
        <f>'Dari Istat di supporto 3 tkm'!C15</f>
        <v>15607388.287</v>
      </c>
      <c r="C13" s="177">
        <f t="shared" si="0"/>
        <v>37.246884296494351</v>
      </c>
      <c r="D13" s="175"/>
      <c r="E13" s="176">
        <f>'Dati Istat di supporto 2 tkm'!D16</f>
        <v>257106</v>
      </c>
      <c r="F13" s="178">
        <f t="shared" si="1"/>
        <v>4.0183630448169421</v>
      </c>
      <c r="G13" s="179"/>
      <c r="H13" s="176">
        <f>'Dari Istat di supporto 3 tkm'!F15</f>
        <v>26295145.526999999</v>
      </c>
      <c r="I13" s="177">
        <f t="shared" si="5"/>
        <v>62.753115703505657</v>
      </c>
      <c r="J13" s="179"/>
      <c r="K13" s="176">
        <f>'Dari Istat di supporto 3 tkm'!G15</f>
        <v>6141171.0379999997</v>
      </c>
      <c r="L13" s="177">
        <f t="shared" si="2"/>
        <v>95.981636955183063</v>
      </c>
      <c r="M13" s="179"/>
      <c r="N13" s="180">
        <f t="shared" si="6"/>
        <v>41902533.813999996</v>
      </c>
      <c r="O13" s="177">
        <f t="shared" si="7"/>
        <v>100</v>
      </c>
      <c r="P13" s="179"/>
      <c r="Q13" s="176">
        <f t="shared" si="8"/>
        <v>6398277.0379999997</v>
      </c>
      <c r="R13" s="177">
        <f t="shared" si="9"/>
        <v>100</v>
      </c>
      <c r="S13" s="179"/>
      <c r="T13" s="181">
        <f t="shared" si="3"/>
        <v>4.2806497418633853</v>
      </c>
      <c r="U13" s="182">
        <f t="shared" si="4"/>
        <v>4.6368952394119125</v>
      </c>
    </row>
    <row r="14" spans="1:21" s="183" customFormat="1" ht="12" x14ac:dyDescent="0.2">
      <c r="A14" s="175" t="s">
        <v>67</v>
      </c>
      <c r="B14" s="176">
        <f>'Dari Istat di supporto 3 tkm'!C16</f>
        <v>11622076.608999999</v>
      </c>
      <c r="C14" s="177">
        <f t="shared" si="0"/>
        <v>25.813556439858704</v>
      </c>
      <c r="D14" s="175"/>
      <c r="E14" s="176">
        <f>'Dati Istat di supporto 2 tkm'!D17</f>
        <v>290446</v>
      </c>
      <c r="F14" s="178">
        <f t="shared" si="1"/>
        <v>5.7998819523155722</v>
      </c>
      <c r="G14" s="179"/>
      <c r="H14" s="176">
        <f>'Dari Istat di supporto 3 tkm'!F16</f>
        <v>33401074.835000001</v>
      </c>
      <c r="I14" s="177">
        <f t="shared" si="5"/>
        <v>74.186443560141299</v>
      </c>
      <c r="J14" s="179"/>
      <c r="K14" s="176">
        <f>'Dari Istat di supporto 3 tkm'!G16</f>
        <v>4717345.5789999999</v>
      </c>
      <c r="L14" s="177">
        <f t="shared" si="2"/>
        <v>94.200118047684427</v>
      </c>
      <c r="M14" s="179"/>
      <c r="N14" s="180">
        <f t="shared" si="6"/>
        <v>45023151.443999998</v>
      </c>
      <c r="O14" s="177">
        <f t="shared" si="7"/>
        <v>100</v>
      </c>
      <c r="P14" s="179"/>
      <c r="Q14" s="176">
        <f t="shared" si="8"/>
        <v>5007791.5789999999</v>
      </c>
      <c r="R14" s="177">
        <f t="shared" si="9"/>
        <v>100</v>
      </c>
      <c r="S14" s="179"/>
      <c r="T14" s="181">
        <f t="shared" si="3"/>
        <v>4.5994436150837847</v>
      </c>
      <c r="U14" s="182">
        <f t="shared" si="4"/>
        <v>3.629196546933291</v>
      </c>
    </row>
    <row r="15" spans="1:21" s="183" customFormat="1" ht="36" x14ac:dyDescent="0.2">
      <c r="A15" s="175" t="s">
        <v>68</v>
      </c>
      <c r="B15" s="176">
        <f>'Dari Istat di supporto 3 tkm'!C17</f>
        <v>9158520.375</v>
      </c>
      <c r="C15" s="177">
        <f t="shared" si="0"/>
        <v>24.590656813867191</v>
      </c>
      <c r="D15" s="175"/>
      <c r="E15" s="176">
        <f>'Dati Istat di supporto 2 tkm'!D18</f>
        <v>200518</v>
      </c>
      <c r="F15" s="178">
        <f t="shared" si="1"/>
        <v>2.6482509701232924</v>
      </c>
      <c r="G15" s="179"/>
      <c r="H15" s="176">
        <f>'Dari Istat di supporto 3 tkm'!F17</f>
        <v>28085382.642000001</v>
      </c>
      <c r="I15" s="177">
        <f t="shared" si="5"/>
        <v>75.409343186132787</v>
      </c>
      <c r="J15" s="179"/>
      <c r="K15" s="176">
        <f>'Dari Istat di supporto 3 tkm'!G17</f>
        <v>7371196.398</v>
      </c>
      <c r="L15" s="177">
        <f t="shared" si="2"/>
        <v>97.351749029876714</v>
      </c>
      <c r="M15" s="179"/>
      <c r="N15" s="180">
        <f t="shared" si="6"/>
        <v>37243903.017000005</v>
      </c>
      <c r="O15" s="177">
        <f t="shared" si="7"/>
        <v>99.999999999999972</v>
      </c>
      <c r="P15" s="179"/>
      <c r="Q15" s="176">
        <f t="shared" si="8"/>
        <v>7571714.398</v>
      </c>
      <c r="R15" s="177">
        <f t="shared" si="9"/>
        <v>100</v>
      </c>
      <c r="S15" s="179"/>
      <c r="T15" s="181">
        <f t="shared" si="3"/>
        <v>3.8047365952471282</v>
      </c>
      <c r="U15" s="182">
        <f t="shared" si="4"/>
        <v>5.4872970078906471</v>
      </c>
    </row>
    <row r="16" spans="1:21" s="183" customFormat="1" ht="24" x14ac:dyDescent="0.2">
      <c r="A16" s="175" t="s">
        <v>69</v>
      </c>
      <c r="B16" s="176">
        <f>'Dari Istat di supporto 3 tkm'!C18</f>
        <v>66773669.038999997</v>
      </c>
      <c r="C16" s="177">
        <f t="shared" si="0"/>
        <v>56.085126153893498</v>
      </c>
      <c r="D16" s="175"/>
      <c r="E16" s="176">
        <f>'Dati Istat di supporto 2 tkm'!D19</f>
        <v>1071663</v>
      </c>
      <c r="F16" s="178">
        <f t="shared" si="1"/>
        <v>9.4344380320392141</v>
      </c>
      <c r="G16" s="179"/>
      <c r="H16" s="176">
        <f>'Dari Istat di supporto 3 tkm'!F18</f>
        <v>52284044.865000002</v>
      </c>
      <c r="I16" s="177">
        <f t="shared" si="5"/>
        <v>43.914873846106502</v>
      </c>
      <c r="J16" s="179"/>
      <c r="K16" s="176">
        <f>'Dari Istat di supporto 3 tkm'!G18</f>
        <v>10287391.947000001</v>
      </c>
      <c r="L16" s="177">
        <f t="shared" si="2"/>
        <v>90.56556196796079</v>
      </c>
      <c r="M16" s="179"/>
      <c r="N16" s="180">
        <f t="shared" si="6"/>
        <v>119057713.904</v>
      </c>
      <c r="O16" s="177">
        <f t="shared" si="7"/>
        <v>100</v>
      </c>
      <c r="P16" s="179"/>
      <c r="Q16" s="176">
        <f t="shared" si="8"/>
        <v>11359054.947000001</v>
      </c>
      <c r="R16" s="177">
        <f t="shared" si="9"/>
        <v>100</v>
      </c>
      <c r="S16" s="179"/>
      <c r="T16" s="181">
        <f t="shared" si="3"/>
        <v>12.16261466555337</v>
      </c>
      <c r="U16" s="182">
        <f t="shared" si="4"/>
        <v>8.2320205103883222</v>
      </c>
    </row>
    <row r="17" spans="1:21" s="183" customFormat="1" ht="24" x14ac:dyDescent="0.2">
      <c r="A17" s="175" t="s">
        <v>70</v>
      </c>
      <c r="B17" s="176">
        <f>'Dari Istat di supporto 3 tkm'!C19</f>
        <v>18913852.232999999</v>
      </c>
      <c r="C17" s="177">
        <f t="shared" si="0"/>
        <v>25.606079146763111</v>
      </c>
      <c r="D17" s="175"/>
      <c r="E17" s="176">
        <f>'Dati Istat di supporto 2 tkm'!D20</f>
        <v>477204</v>
      </c>
      <c r="F17" s="178">
        <f t="shared" si="1"/>
        <v>3.3433880263621494</v>
      </c>
      <c r="G17" s="179"/>
      <c r="H17" s="176">
        <f>'Dari Istat di supporto 3 tkm'!F19</f>
        <v>54950842.648999996</v>
      </c>
      <c r="I17" s="177">
        <f t="shared" si="5"/>
        <v>74.393920853236878</v>
      </c>
      <c r="J17" s="179"/>
      <c r="K17" s="176">
        <f>'Dari Istat di supporto 3 tkm'!G19</f>
        <v>13795862.608999999</v>
      </c>
      <c r="L17" s="177">
        <f t="shared" si="2"/>
        <v>96.656611973637851</v>
      </c>
      <c r="M17" s="179"/>
      <c r="N17" s="180">
        <f t="shared" si="6"/>
        <v>73864694.881999999</v>
      </c>
      <c r="O17" s="177">
        <f t="shared" si="7"/>
        <v>99.999999999999986</v>
      </c>
      <c r="P17" s="179"/>
      <c r="Q17" s="176">
        <f t="shared" si="8"/>
        <v>14273066.608999999</v>
      </c>
      <c r="R17" s="177">
        <f t="shared" si="9"/>
        <v>100</v>
      </c>
      <c r="S17" s="179"/>
      <c r="T17" s="181">
        <f t="shared" si="3"/>
        <v>7.5458178372451927</v>
      </c>
      <c r="U17" s="182">
        <f t="shared" si="4"/>
        <v>10.343833850584391</v>
      </c>
    </row>
    <row r="18" spans="1:21" s="183" customFormat="1" ht="36" x14ac:dyDescent="0.2">
      <c r="A18" s="175" t="s">
        <v>71</v>
      </c>
      <c r="B18" s="176">
        <f>'Dari Istat di supporto 3 tkm'!C20</f>
        <v>3344493.4989999998</v>
      </c>
      <c r="C18" s="177">
        <f t="shared" si="0"/>
        <v>32.221521129137358</v>
      </c>
      <c r="D18" s="175"/>
      <c r="E18" s="176">
        <f>'Dati Istat di supporto 2 tkm'!D21</f>
        <v>69763</v>
      </c>
      <c r="F18" s="178">
        <f t="shared" si="1"/>
        <v>3.5848419376578002</v>
      </c>
      <c r="G18" s="179"/>
      <c r="H18" s="176">
        <f>'Dari Istat di supporto 3 tkm'!F20</f>
        <v>7035194.926</v>
      </c>
      <c r="I18" s="177">
        <f t="shared" si="5"/>
        <v>67.778478870862642</v>
      </c>
      <c r="J18" s="179"/>
      <c r="K18" s="176">
        <f>'Dari Istat di supporto 3 tkm'!G20</f>
        <v>1876292.118</v>
      </c>
      <c r="L18" s="177">
        <f t="shared" si="2"/>
        <v>96.415158062342201</v>
      </c>
      <c r="M18" s="179"/>
      <c r="N18" s="180">
        <f t="shared" si="6"/>
        <v>10379688.425000001</v>
      </c>
      <c r="O18" s="177">
        <f t="shared" si="7"/>
        <v>100</v>
      </c>
      <c r="P18" s="179"/>
      <c r="Q18" s="176">
        <f t="shared" si="8"/>
        <v>1946055.118</v>
      </c>
      <c r="R18" s="177">
        <f t="shared" si="9"/>
        <v>100</v>
      </c>
      <c r="S18" s="179"/>
      <c r="T18" s="181">
        <f t="shared" si="3"/>
        <v>1.0603609503503002</v>
      </c>
      <c r="U18" s="182">
        <f t="shared" si="4"/>
        <v>1.4103255702582143</v>
      </c>
    </row>
    <row r="19" spans="1:21" s="183" customFormat="1" ht="12" x14ac:dyDescent="0.2">
      <c r="A19" s="175" t="s">
        <v>72</v>
      </c>
      <c r="B19" s="176">
        <f>'Dari Istat di supporto 3 tkm'!C21</f>
        <v>7654438.6979999999</v>
      </c>
      <c r="C19" s="177">
        <f t="shared" si="0"/>
        <v>48.219284323118814</v>
      </c>
      <c r="D19" s="175"/>
      <c r="E19" s="176">
        <f>'Dati Istat di supporto 2 tkm'!D22</f>
        <v>142968</v>
      </c>
      <c r="F19" s="178">
        <f t="shared" si="1"/>
        <v>5.5732727950830636</v>
      </c>
      <c r="G19" s="179"/>
      <c r="H19" s="176">
        <f>'Dari Istat di supporto 3 tkm'!F21</f>
        <v>8219788.3990000002</v>
      </c>
      <c r="I19" s="177">
        <f t="shared" si="5"/>
        <v>51.780715676881186</v>
      </c>
      <c r="J19" s="179"/>
      <c r="K19" s="176">
        <f>'Dari Istat di supporto 3 tkm'!G21</f>
        <v>2422275.1749999998</v>
      </c>
      <c r="L19" s="177">
        <f t="shared" si="2"/>
        <v>94.426727204916943</v>
      </c>
      <c r="M19" s="179"/>
      <c r="N19" s="180">
        <f t="shared" si="6"/>
        <v>15874227.096999999</v>
      </c>
      <c r="O19" s="177">
        <f t="shared" si="7"/>
        <v>100</v>
      </c>
      <c r="P19" s="179"/>
      <c r="Q19" s="176">
        <f t="shared" si="8"/>
        <v>2565243.1749999998</v>
      </c>
      <c r="R19" s="177">
        <f t="shared" si="9"/>
        <v>100</v>
      </c>
      <c r="S19" s="179"/>
      <c r="T19" s="181">
        <f t="shared" si="3"/>
        <v>1.6216681890093829</v>
      </c>
      <c r="U19" s="182">
        <f t="shared" si="4"/>
        <v>1.8590573361308396</v>
      </c>
    </row>
    <row r="20" spans="1:21" s="183" customFormat="1" ht="12" x14ac:dyDescent="0.2">
      <c r="A20" s="175" t="s">
        <v>73</v>
      </c>
      <c r="B20" s="176">
        <f>'Dari Istat di supporto 3 tkm'!C22</f>
        <v>4330814.5209999997</v>
      </c>
      <c r="C20" s="177">
        <f t="shared" si="0"/>
        <v>43.790087302094705</v>
      </c>
      <c r="D20" s="175"/>
      <c r="E20" s="176">
        <f>'Dati Istat di supporto 2 tkm'!D23</f>
        <v>33497</v>
      </c>
      <c r="F20" s="178">
        <f t="shared" si="1"/>
        <v>1.9345786421906868</v>
      </c>
      <c r="G20" s="179"/>
      <c r="H20" s="176">
        <f>'Dari Istat di supporto 3 tkm'!F22</f>
        <v>5559128.1299999999</v>
      </c>
      <c r="I20" s="177">
        <f t="shared" si="5"/>
        <v>56.209912697905281</v>
      </c>
      <c r="J20" s="179"/>
      <c r="K20" s="176">
        <f>'Dari Istat di supporto 3 tkm'!G22</f>
        <v>1697991.1529999999</v>
      </c>
      <c r="L20" s="177">
        <f t="shared" si="2"/>
        <v>98.065421357809313</v>
      </c>
      <c r="M20" s="179"/>
      <c r="N20" s="180">
        <f t="shared" si="6"/>
        <v>9889942.6510000005</v>
      </c>
      <c r="O20" s="177">
        <f t="shared" si="7"/>
        <v>99.999999999999986</v>
      </c>
      <c r="P20" s="179"/>
      <c r="Q20" s="176">
        <f t="shared" si="8"/>
        <v>1731488.1529999999</v>
      </c>
      <c r="R20" s="177">
        <f t="shared" si="9"/>
        <v>100</v>
      </c>
      <c r="S20" s="179"/>
      <c r="T20" s="181">
        <f t="shared" si="3"/>
        <v>1.0103298441084301</v>
      </c>
      <c r="U20" s="182">
        <f t="shared" si="4"/>
        <v>1.254826748835727</v>
      </c>
    </row>
    <row r="21" spans="1:21" s="183" customFormat="1" ht="12" x14ac:dyDescent="0.2">
      <c r="A21" s="175" t="s">
        <v>74</v>
      </c>
      <c r="B21" s="176">
        <f>'Dari Istat di supporto 3 tkm'!C23</f>
        <v>60214776.924000002</v>
      </c>
      <c r="C21" s="177">
        <f t="shared" si="0"/>
        <v>52.409808940221311</v>
      </c>
      <c r="D21" s="175"/>
      <c r="E21" s="176">
        <f>'Dati Istat di supporto 2 tkm'!D24</f>
        <v>1136684</v>
      </c>
      <c r="F21" s="178">
        <f t="shared" si="1"/>
        <v>10.819377538256868</v>
      </c>
      <c r="G21" s="179"/>
      <c r="H21" s="176">
        <f>'Dari Istat di supporto 3 tkm'!F23</f>
        <v>54677412.423</v>
      </c>
      <c r="I21" s="177">
        <f t="shared" si="5"/>
        <v>47.590191059778689</v>
      </c>
      <c r="J21" s="179"/>
      <c r="K21" s="176">
        <f>'Dari Istat di supporto 3 tkm'!G23</f>
        <v>9369317.8100000005</v>
      </c>
      <c r="L21" s="177">
        <f t="shared" si="2"/>
        <v>89.180622461743127</v>
      </c>
      <c r="M21" s="179"/>
      <c r="N21" s="180">
        <f t="shared" si="6"/>
        <v>114892189.347</v>
      </c>
      <c r="O21" s="177">
        <f t="shared" si="7"/>
        <v>100</v>
      </c>
      <c r="P21" s="179"/>
      <c r="Q21" s="176">
        <f t="shared" si="8"/>
        <v>10506001.810000001</v>
      </c>
      <c r="R21" s="177">
        <f t="shared" si="9"/>
        <v>100</v>
      </c>
      <c r="S21" s="179"/>
      <c r="T21" s="181">
        <f t="shared" si="3"/>
        <v>11.737075921314231</v>
      </c>
      <c r="U21" s="182">
        <f t="shared" si="4"/>
        <v>7.6138043865117702</v>
      </c>
    </row>
    <row r="22" spans="1:21" s="183" customFormat="1" ht="12" x14ac:dyDescent="0.2">
      <c r="A22" s="175" t="s">
        <v>75</v>
      </c>
      <c r="B22" s="176">
        <f>'Dari Istat di supporto 3 tkm'!C24</f>
        <v>1869494.2790000001</v>
      </c>
      <c r="C22" s="177">
        <f t="shared" si="0"/>
        <v>11.974247585909778</v>
      </c>
      <c r="D22" s="175"/>
      <c r="E22" s="176">
        <f>'Dati Istat di supporto 2 tkm'!D25</f>
        <v>35223</v>
      </c>
      <c r="F22" s="178">
        <f t="shared" si="1"/>
        <v>0.91670307344824531</v>
      </c>
      <c r="G22" s="179"/>
      <c r="H22" s="176">
        <f>'Dari Istat di supporto 3 tkm'!F24</f>
        <v>13743129.943</v>
      </c>
      <c r="I22" s="177">
        <f t="shared" si="5"/>
        <v>88.025752414090235</v>
      </c>
      <c r="J22" s="179"/>
      <c r="K22" s="176">
        <f>'Dari Istat di supporto 3 tkm'!G24</f>
        <v>3807133.486</v>
      </c>
      <c r="L22" s="177">
        <f t="shared" si="2"/>
        <v>99.083296926551753</v>
      </c>
      <c r="M22" s="179"/>
      <c r="N22" s="180">
        <f t="shared" si="6"/>
        <v>15612624.221999999</v>
      </c>
      <c r="O22" s="177">
        <f t="shared" si="7"/>
        <v>100.00000000000001</v>
      </c>
      <c r="P22" s="179"/>
      <c r="Q22" s="176">
        <f t="shared" si="8"/>
        <v>3842356.486</v>
      </c>
      <c r="R22" s="177">
        <f t="shared" si="9"/>
        <v>100</v>
      </c>
      <c r="S22" s="179"/>
      <c r="T22" s="181">
        <f t="shared" si="3"/>
        <v>1.5949435454756467</v>
      </c>
      <c r="U22" s="182">
        <f t="shared" si="4"/>
        <v>2.7845941012310518</v>
      </c>
    </row>
    <row r="23" spans="1:21" s="183" customFormat="1" ht="24" x14ac:dyDescent="0.2">
      <c r="A23" s="175" t="s">
        <v>76</v>
      </c>
      <c r="B23" s="176">
        <f>'Dari Istat di supporto 3 tkm'!C25</f>
        <v>4952689.2350000003</v>
      </c>
      <c r="C23" s="177">
        <f t="shared" si="0"/>
        <v>31.502927511583845</v>
      </c>
      <c r="D23" s="175"/>
      <c r="E23" s="176">
        <f>'Dati Istat di supporto 2 tkm'!D26</f>
        <v>140664</v>
      </c>
      <c r="F23" s="178">
        <f t="shared" si="1"/>
        <v>5.8870520647136351</v>
      </c>
      <c r="G23" s="179"/>
      <c r="H23" s="176">
        <f>'Dari Istat di supporto 3 tkm'!F25</f>
        <v>10768672.639</v>
      </c>
      <c r="I23" s="177">
        <f t="shared" si="5"/>
        <v>68.497072488416137</v>
      </c>
      <c r="J23" s="179"/>
      <c r="K23" s="176">
        <f>'Dari Istat di supporto 3 tkm'!G25</f>
        <v>2248715.2420000001</v>
      </c>
      <c r="L23" s="177">
        <f t="shared" si="2"/>
        <v>94.112947935286357</v>
      </c>
      <c r="M23" s="179"/>
      <c r="N23" s="180">
        <f t="shared" si="6"/>
        <v>15721361.874000002</v>
      </c>
      <c r="O23" s="177">
        <f t="shared" si="7"/>
        <v>99.999999999999986</v>
      </c>
      <c r="P23" s="179"/>
      <c r="Q23" s="176">
        <f t="shared" si="8"/>
        <v>2389379.2420000001</v>
      </c>
      <c r="R23" s="177">
        <f t="shared" si="9"/>
        <v>99.999999999999986</v>
      </c>
      <c r="S23" s="179"/>
      <c r="T23" s="181">
        <f t="shared" si="3"/>
        <v>1.6060518904752783</v>
      </c>
      <c r="U23" s="182">
        <f t="shared" si="4"/>
        <v>1.7316069883467657</v>
      </c>
    </row>
    <row r="24" spans="1:21" s="183" customFormat="1" ht="36" x14ac:dyDescent="0.2">
      <c r="A24" s="175" t="s">
        <v>77</v>
      </c>
      <c r="B24" s="176">
        <f>'Dari Istat di supporto 3 tkm'!C26</f>
        <v>329269.11700000003</v>
      </c>
      <c r="C24" s="177">
        <f t="shared" si="0"/>
        <v>36.399111545790454</v>
      </c>
      <c r="D24" s="175"/>
      <c r="E24" s="176">
        <f>'Dati Istat di supporto 2 tkm'!D27</f>
        <v>17461</v>
      </c>
      <c r="F24" s="178">
        <f t="shared" si="1"/>
        <v>10.742618296677858</v>
      </c>
      <c r="G24" s="179"/>
      <c r="H24" s="176">
        <f>'Dari Istat di supporto 3 tkm'!F26</f>
        <v>575338.44900000002</v>
      </c>
      <c r="I24" s="177">
        <f t="shared" si="5"/>
        <v>63.600888454209539</v>
      </c>
      <c r="J24" s="179"/>
      <c r="K24" s="176">
        <f>'Dari Istat di supporto 3 tkm'!G26</f>
        <v>145078.51800000001</v>
      </c>
      <c r="L24" s="177">
        <f t="shared" si="2"/>
        <v>89.257381703322153</v>
      </c>
      <c r="M24" s="179"/>
      <c r="N24" s="180">
        <f t="shared" si="6"/>
        <v>904607.56600000011</v>
      </c>
      <c r="O24" s="177">
        <f t="shared" si="7"/>
        <v>100</v>
      </c>
      <c r="P24" s="179"/>
      <c r="Q24" s="176">
        <f t="shared" si="8"/>
        <v>162539.51800000001</v>
      </c>
      <c r="R24" s="177">
        <f t="shared" si="9"/>
        <v>100.00000000000001</v>
      </c>
      <c r="S24" s="179"/>
      <c r="T24" s="181">
        <f t="shared" si="3"/>
        <v>9.2412267026004857E-2</v>
      </c>
      <c r="U24" s="182">
        <f t="shared" si="4"/>
        <v>0.11779401122432405</v>
      </c>
    </row>
    <row r="25" spans="1:21" s="183" customFormat="1" ht="12" x14ac:dyDescent="0.2">
      <c r="A25" s="175" t="s">
        <v>78</v>
      </c>
      <c r="B25" s="176">
        <f>'Dari Istat di supporto 3 tkm'!C27</f>
        <v>11382504.448999999</v>
      </c>
      <c r="C25" s="177">
        <f t="shared" si="0"/>
        <v>18.720490438144804</v>
      </c>
      <c r="D25" s="175"/>
      <c r="E25" s="176">
        <f>'Dati Istat di supporto 2 tkm'!D28</f>
        <v>250435</v>
      </c>
      <c r="F25" s="178">
        <f t="shared" si="1"/>
        <v>1.8658583550073353</v>
      </c>
      <c r="G25" s="179"/>
      <c r="H25" s="176">
        <f>'Dari Istat di supporto 3 tkm'!F27</f>
        <v>49419879.369999997</v>
      </c>
      <c r="I25" s="177">
        <f t="shared" si="5"/>
        <v>81.279509561855193</v>
      </c>
      <c r="J25" s="179"/>
      <c r="K25" s="176">
        <f>'Dari Istat di supporto 3 tkm'!G27</f>
        <v>13171537.752</v>
      </c>
      <c r="L25" s="177">
        <f t="shared" si="2"/>
        <v>98.134141644992667</v>
      </c>
      <c r="M25" s="179"/>
      <c r="N25" s="180">
        <f t="shared" si="6"/>
        <v>60802383.818999998</v>
      </c>
      <c r="O25" s="177">
        <f t="shared" si="7"/>
        <v>100</v>
      </c>
      <c r="P25" s="179"/>
      <c r="Q25" s="176">
        <f t="shared" si="8"/>
        <v>13421972.752</v>
      </c>
      <c r="R25" s="177">
        <f t="shared" si="9"/>
        <v>100</v>
      </c>
      <c r="S25" s="179"/>
      <c r="T25" s="181">
        <f t="shared" si="3"/>
        <v>6.2114073997243846</v>
      </c>
      <c r="U25" s="182">
        <f t="shared" si="4"/>
        <v>9.7270376364820983</v>
      </c>
    </row>
    <row r="26" spans="1:21" s="183" customFormat="1" ht="24" x14ac:dyDescent="0.2">
      <c r="A26" s="175" t="s">
        <v>79</v>
      </c>
      <c r="B26" s="176">
        <f>'Dari Istat di supporto 3 tkm'!C28</f>
        <v>10643323.009</v>
      </c>
      <c r="C26" s="177">
        <f t="shared" si="0"/>
        <v>32.736446305294706</v>
      </c>
      <c r="D26" s="175"/>
      <c r="E26" s="176">
        <f>'Dati Istat di supporto 2 tkm'!D29</f>
        <v>101820</v>
      </c>
      <c r="F26" s="178">
        <f t="shared" si="1"/>
        <v>2.1651800857468473</v>
      </c>
      <c r="G26" s="179"/>
      <c r="H26" s="176">
        <f>'Dari Istat di supporto 3 tkm'!F28</f>
        <v>21868828.462000001</v>
      </c>
      <c r="I26" s="177">
        <f t="shared" si="5"/>
        <v>67.263553694705294</v>
      </c>
      <c r="J26" s="179"/>
      <c r="K26" s="176">
        <f>'Dari Istat di supporto 3 tkm'!G28</f>
        <v>4600791.1440000003</v>
      </c>
      <c r="L26" s="177">
        <f t="shared" si="2"/>
        <v>97.83481991425316</v>
      </c>
      <c r="M26" s="179"/>
      <c r="N26" s="180">
        <f t="shared" si="6"/>
        <v>32512151.471000001</v>
      </c>
      <c r="O26" s="177">
        <f t="shared" si="7"/>
        <v>100</v>
      </c>
      <c r="P26" s="179"/>
      <c r="Q26" s="176">
        <f t="shared" si="8"/>
        <v>4702611.1440000003</v>
      </c>
      <c r="R26" s="177">
        <f t="shared" si="9"/>
        <v>100</v>
      </c>
      <c r="S26" s="179"/>
      <c r="T26" s="181">
        <f t="shared" si="3"/>
        <v>3.3213536302967075</v>
      </c>
      <c r="U26" s="182">
        <f t="shared" si="4"/>
        <v>3.4080292392645548</v>
      </c>
    </row>
    <row r="27" spans="1:21" s="183" customFormat="1" ht="12" x14ac:dyDescent="0.2">
      <c r="A27" s="175" t="s">
        <v>80</v>
      </c>
      <c r="B27" s="176">
        <f>'Dari Istat di supporto 3 tkm'!C29</f>
        <v>5910503.9110000003</v>
      </c>
      <c r="C27" s="177">
        <f t="shared" si="0"/>
        <v>26.311650256783111</v>
      </c>
      <c r="D27" s="175"/>
      <c r="E27" s="176">
        <f>'Dati Istat di supporto 2 tkm'!D30</f>
        <v>449076</v>
      </c>
      <c r="F27" s="178">
        <f t="shared" si="1"/>
        <v>9.3708040190017012</v>
      </c>
      <c r="G27" s="179"/>
      <c r="H27" s="176">
        <f>'Dari Istat di supporto 3 tkm'!F29</f>
        <v>16552944.232000001</v>
      </c>
      <c r="I27" s="177">
        <f t="shared" si="5"/>
        <v>73.688349743216889</v>
      </c>
      <c r="J27" s="179"/>
      <c r="K27" s="176">
        <f>'Dari Istat di supporto 3 tkm'!G29</f>
        <v>4343212.8909999998</v>
      </c>
      <c r="L27" s="177">
        <f t="shared" si="2"/>
        <v>90.629195980998304</v>
      </c>
      <c r="M27" s="179"/>
      <c r="N27" s="180">
        <f t="shared" si="6"/>
        <v>22463448.142999999</v>
      </c>
      <c r="O27" s="177">
        <f t="shared" si="7"/>
        <v>100</v>
      </c>
      <c r="P27" s="179"/>
      <c r="Q27" s="176">
        <f t="shared" si="8"/>
        <v>4792288.8909999998</v>
      </c>
      <c r="R27" s="177">
        <f t="shared" si="9"/>
        <v>100</v>
      </c>
      <c r="S27" s="179"/>
      <c r="T27" s="181">
        <f t="shared" si="3"/>
        <v>2.2948052239878445</v>
      </c>
      <c r="U27" s="182">
        <f t="shared" si="4"/>
        <v>3.4730195977119696</v>
      </c>
    </row>
    <row r="28" spans="1:21" s="48" customFormat="1" ht="12" x14ac:dyDescent="0.2">
      <c r="A28" s="184" t="s">
        <v>3</v>
      </c>
      <c r="B28" s="184">
        <f>'Dari Istat di supporto 3 tkm'!C31</f>
        <v>399909747.60500002</v>
      </c>
      <c r="C28" s="185">
        <f>B28/N28*100</f>
        <v>40.853700290602553</v>
      </c>
      <c r="D28" s="184"/>
      <c r="E28" s="184">
        <f>'Dari Istat di supporto 3 tkm'!D31</f>
        <v>8096558.9589999998</v>
      </c>
      <c r="F28" s="186">
        <f t="shared" ref="F28" si="10">E28/Q28*100</f>
        <v>5.8676571004403213</v>
      </c>
      <c r="G28" s="187"/>
      <c r="H28" s="184">
        <f>'Dari Istat di supporto 3 tkm'!F31</f>
        <v>578972812.24100006</v>
      </c>
      <c r="I28" s="185">
        <f t="shared" si="5"/>
        <v>59.146299607240152</v>
      </c>
      <c r="J28" s="187"/>
      <c r="K28" s="184">
        <f>'Dari Istat di supporto 3 tkm'!G31</f>
        <v>129889672.37199999</v>
      </c>
      <c r="L28" s="185">
        <f t="shared" ref="L28" si="11">K28/Q28*100</f>
        <v>94.132342174849697</v>
      </c>
      <c r="M28" s="187"/>
      <c r="N28" s="188">
        <f>B28+H28+1</f>
        <v>978882560.84600008</v>
      </c>
      <c r="O28" s="185">
        <f t="shared" si="7"/>
        <v>99.999999897842713</v>
      </c>
      <c r="P28" s="187"/>
      <c r="Q28" s="184">
        <f>E28+K28+1</f>
        <v>137986232.331</v>
      </c>
      <c r="R28" s="185">
        <f t="shared" si="9"/>
        <v>99.999999275290023</v>
      </c>
      <c r="S28" s="187"/>
      <c r="T28" s="189">
        <f t="shared" si="3"/>
        <v>100</v>
      </c>
      <c r="U28" s="190">
        <f t="shared" ref="U28" si="12">Q28/$Q$28*100</f>
        <v>100</v>
      </c>
    </row>
    <row r="29" spans="1:21" ht="13.5" x14ac:dyDescent="0.2">
      <c r="A29" s="88" t="s">
        <v>218</v>
      </c>
      <c r="B29" s="90"/>
      <c r="D29" s="90"/>
      <c r="E29" s="90"/>
      <c r="Q29" s="176"/>
      <c r="R29" s="177"/>
    </row>
    <row r="30" spans="1:21" x14ac:dyDescent="0.2">
      <c r="A30" s="48" t="s">
        <v>178</v>
      </c>
      <c r="B30" s="90"/>
      <c r="D30" s="90"/>
      <c r="E30" s="90"/>
    </row>
    <row r="31" spans="1:21" x14ac:dyDescent="0.2">
      <c r="A31" s="48" t="s">
        <v>214</v>
      </c>
    </row>
    <row r="32" spans="1:21" x14ac:dyDescent="0.2">
      <c r="A32" s="49" t="s">
        <v>238</v>
      </c>
      <c r="B32" s="90"/>
      <c r="E32" s="90"/>
      <c r="H32" s="90"/>
      <c r="K32" s="90"/>
      <c r="N32" s="90"/>
      <c r="Q32" s="90"/>
    </row>
  </sheetData>
  <mergeCells count="12">
    <mergeCell ref="A1:U1"/>
    <mergeCell ref="K5:L5"/>
    <mergeCell ref="N4:U4"/>
    <mergeCell ref="H4:L4"/>
    <mergeCell ref="B4:F4"/>
    <mergeCell ref="A4:A6"/>
    <mergeCell ref="T6:U6"/>
    <mergeCell ref="N5:O5"/>
    <mergeCell ref="Q5:R5"/>
    <mergeCell ref="B5:C5"/>
    <mergeCell ref="E5:F5"/>
    <mergeCell ref="H5:I5"/>
  </mergeCells>
  <phoneticPr fontId="0" type="noConversion"/>
  <pageMargins left="0.2" right="0.2" top="1" bottom="1.01" header="0.5" footer="0.5"/>
  <pageSetup paperSize="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32"/>
  <sheetViews>
    <sheetView topLeftCell="A2" workbookViewId="0">
      <selection activeCell="A44" sqref="A44"/>
    </sheetView>
  </sheetViews>
  <sheetFormatPr defaultRowHeight="12.75" x14ac:dyDescent="0.2"/>
  <cols>
    <col min="1" max="1" width="26.42578125" customWidth="1"/>
    <col min="2" max="2" width="2.42578125" customWidth="1"/>
  </cols>
  <sheetData>
    <row r="1" spans="1:20" hidden="1" x14ac:dyDescent="0.2">
      <c r="A1" s="3" t="e">
        <f ca="1">DotStatQuery(B1)</f>
        <v>#NAME?</v>
      </c>
      <c r="B1" s="3" t="s">
        <v>182</v>
      </c>
    </row>
    <row r="2" spans="1:20" ht="23.25" x14ac:dyDescent="0.2">
      <c r="A2" s="4" t="s">
        <v>183</v>
      </c>
    </row>
    <row r="3" spans="1:20" x14ac:dyDescent="0.2">
      <c r="A3" s="207" t="s">
        <v>98</v>
      </c>
      <c r="B3" s="209"/>
      <c r="C3" s="210" t="s">
        <v>35</v>
      </c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2"/>
    </row>
    <row r="4" spans="1:20" x14ac:dyDescent="0.2">
      <c r="A4" s="207" t="s">
        <v>120</v>
      </c>
      <c r="B4" s="209"/>
      <c r="C4" s="210" t="s">
        <v>121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2"/>
    </row>
    <row r="5" spans="1:20" x14ac:dyDescent="0.2">
      <c r="A5" s="207" t="s">
        <v>122</v>
      </c>
      <c r="B5" s="209"/>
      <c r="C5" s="210" t="s">
        <v>121</v>
      </c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2"/>
    </row>
    <row r="6" spans="1:20" x14ac:dyDescent="0.2">
      <c r="A6" s="207" t="s">
        <v>105</v>
      </c>
      <c r="B6" s="209"/>
      <c r="C6" s="210" t="s">
        <v>106</v>
      </c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2"/>
    </row>
    <row r="7" spans="1:20" x14ac:dyDescent="0.2">
      <c r="A7" s="201" t="s">
        <v>184</v>
      </c>
      <c r="B7" s="203"/>
      <c r="C7" s="204" t="s">
        <v>181</v>
      </c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6"/>
    </row>
    <row r="8" spans="1:20" x14ac:dyDescent="0.2">
      <c r="A8" s="201" t="s">
        <v>102</v>
      </c>
      <c r="B8" s="203"/>
      <c r="C8" s="204" t="s">
        <v>100</v>
      </c>
      <c r="D8" s="205"/>
      <c r="E8" s="205"/>
      <c r="F8" s="205"/>
      <c r="G8" s="205"/>
      <c r="H8" s="206"/>
      <c r="I8" s="204" t="s">
        <v>103</v>
      </c>
      <c r="J8" s="205"/>
      <c r="K8" s="205"/>
      <c r="L8" s="205"/>
      <c r="M8" s="205"/>
      <c r="N8" s="206"/>
      <c r="O8" s="204" t="s">
        <v>104</v>
      </c>
      <c r="P8" s="205"/>
      <c r="Q8" s="205"/>
      <c r="R8" s="205"/>
      <c r="S8" s="205"/>
      <c r="T8" s="206"/>
    </row>
    <row r="9" spans="1:20" x14ac:dyDescent="0.2">
      <c r="A9" s="201" t="s">
        <v>110</v>
      </c>
      <c r="B9" s="203"/>
      <c r="C9" s="230" t="s">
        <v>185</v>
      </c>
      <c r="D9" s="231"/>
      <c r="E9" s="230" t="s">
        <v>186</v>
      </c>
      <c r="F9" s="231"/>
      <c r="G9" s="204" t="s">
        <v>187</v>
      </c>
      <c r="H9" s="206"/>
      <c r="I9" s="230" t="s">
        <v>185</v>
      </c>
      <c r="J9" s="231"/>
      <c r="K9" s="230" t="s">
        <v>186</v>
      </c>
      <c r="L9" s="231"/>
      <c r="M9" s="204" t="s">
        <v>187</v>
      </c>
      <c r="N9" s="206"/>
      <c r="O9" s="230" t="s">
        <v>185</v>
      </c>
      <c r="P9" s="231"/>
      <c r="Q9" s="230" t="s">
        <v>186</v>
      </c>
      <c r="R9" s="231"/>
      <c r="S9" s="204" t="s">
        <v>187</v>
      </c>
      <c r="T9" s="206"/>
    </row>
    <row r="10" spans="1:20" ht="13.5" x14ac:dyDescent="0.25">
      <c r="A10" s="5" t="s">
        <v>99</v>
      </c>
      <c r="B10" s="6" t="s">
        <v>111</v>
      </c>
      <c r="C10" s="199" t="s">
        <v>111</v>
      </c>
      <c r="D10" s="200"/>
      <c r="E10" s="199" t="s">
        <v>111</v>
      </c>
      <c r="F10" s="200"/>
      <c r="G10" s="199" t="s">
        <v>111</v>
      </c>
      <c r="H10" s="200"/>
      <c r="I10" s="199" t="s">
        <v>111</v>
      </c>
      <c r="J10" s="200"/>
      <c r="K10" s="199" t="s">
        <v>111</v>
      </c>
      <c r="L10" s="200"/>
      <c r="M10" s="199" t="s">
        <v>111</v>
      </c>
      <c r="N10" s="200"/>
      <c r="O10" s="199" t="s">
        <v>111</v>
      </c>
      <c r="P10" s="200"/>
      <c r="Q10" s="199" t="s">
        <v>111</v>
      </c>
      <c r="R10" s="200"/>
      <c r="S10" s="199" t="s">
        <v>111</v>
      </c>
      <c r="T10" s="200"/>
    </row>
    <row r="11" spans="1:20" ht="42" x14ac:dyDescent="0.25">
      <c r="A11" s="7" t="s">
        <v>188</v>
      </c>
      <c r="B11" s="6" t="s">
        <v>111</v>
      </c>
      <c r="C11" s="8" t="s">
        <v>111</v>
      </c>
      <c r="D11" s="9">
        <v>18590765</v>
      </c>
      <c r="E11" s="8" t="s">
        <v>111</v>
      </c>
      <c r="F11" s="9">
        <v>40760458</v>
      </c>
      <c r="G11" s="8" t="s">
        <v>111</v>
      </c>
      <c r="H11" s="9">
        <v>59351224</v>
      </c>
      <c r="I11" s="8" t="s">
        <v>111</v>
      </c>
      <c r="J11" s="9">
        <v>5839964</v>
      </c>
      <c r="K11" s="8" t="s">
        <v>111</v>
      </c>
      <c r="L11" s="9">
        <v>5447108</v>
      </c>
      <c r="M11" s="8" t="s">
        <v>111</v>
      </c>
      <c r="N11" s="9">
        <v>11287072</v>
      </c>
      <c r="O11" s="8" t="s">
        <v>111</v>
      </c>
      <c r="P11" s="9">
        <v>12750801</v>
      </c>
      <c r="Q11" s="8" t="s">
        <v>111</v>
      </c>
      <c r="R11" s="9">
        <v>35313351</v>
      </c>
      <c r="S11" s="8" t="s">
        <v>111</v>
      </c>
      <c r="T11" s="9">
        <v>48064152</v>
      </c>
    </row>
    <row r="12" spans="1:20" ht="21" x14ac:dyDescent="0.25">
      <c r="A12" s="7" t="s">
        <v>189</v>
      </c>
      <c r="B12" s="6" t="s">
        <v>111</v>
      </c>
      <c r="C12" s="8" t="s">
        <v>111</v>
      </c>
      <c r="D12" s="9">
        <v>2064552</v>
      </c>
      <c r="E12" s="8" t="s">
        <v>111</v>
      </c>
      <c r="F12" s="9">
        <v>7619137</v>
      </c>
      <c r="G12" s="8" t="s">
        <v>111</v>
      </c>
      <c r="H12" s="9">
        <v>9683689</v>
      </c>
      <c r="I12" s="8" t="s">
        <v>111</v>
      </c>
      <c r="J12" s="9">
        <v>452978</v>
      </c>
      <c r="K12" s="8" t="s">
        <v>111</v>
      </c>
      <c r="L12" s="9">
        <v>893331</v>
      </c>
      <c r="M12" s="8" t="s">
        <v>111</v>
      </c>
      <c r="N12" s="9">
        <v>1346309</v>
      </c>
      <c r="O12" s="8" t="s">
        <v>111</v>
      </c>
      <c r="P12" s="9">
        <v>1611574</v>
      </c>
      <c r="Q12" s="8" t="s">
        <v>111</v>
      </c>
      <c r="R12" s="9">
        <v>6725806</v>
      </c>
      <c r="S12" s="8" t="s">
        <v>111</v>
      </c>
      <c r="T12" s="9">
        <v>8337380</v>
      </c>
    </row>
    <row r="13" spans="1:20" ht="31.5" x14ac:dyDescent="0.25">
      <c r="A13" s="7" t="s">
        <v>190</v>
      </c>
      <c r="B13" s="6" t="s">
        <v>111</v>
      </c>
      <c r="C13" s="8" t="s">
        <v>111</v>
      </c>
      <c r="D13" s="9">
        <v>115016379</v>
      </c>
      <c r="E13" s="8" t="s">
        <v>111</v>
      </c>
      <c r="F13" s="9">
        <v>41166915</v>
      </c>
      <c r="G13" s="8" t="s">
        <v>111</v>
      </c>
      <c r="H13" s="9">
        <v>156183294</v>
      </c>
      <c r="I13" s="8" t="s">
        <v>111</v>
      </c>
      <c r="J13" s="9">
        <v>45183023</v>
      </c>
      <c r="K13" s="8" t="s">
        <v>111</v>
      </c>
      <c r="L13" s="9">
        <v>4381450</v>
      </c>
      <c r="M13" s="8" t="s">
        <v>111</v>
      </c>
      <c r="N13" s="9">
        <v>49564472</v>
      </c>
      <c r="O13" s="8" t="s">
        <v>111</v>
      </c>
      <c r="P13" s="9">
        <v>69833356</v>
      </c>
      <c r="Q13" s="8" t="s">
        <v>111</v>
      </c>
      <c r="R13" s="9">
        <v>36785465</v>
      </c>
      <c r="S13" s="8" t="s">
        <v>111</v>
      </c>
      <c r="T13" s="9">
        <v>106618821</v>
      </c>
    </row>
    <row r="14" spans="1:20" ht="21" x14ac:dyDescent="0.25">
      <c r="A14" s="7" t="s">
        <v>191</v>
      </c>
      <c r="B14" s="6" t="s">
        <v>111</v>
      </c>
      <c r="C14" s="8" t="s">
        <v>111</v>
      </c>
      <c r="D14" s="9">
        <v>31729203</v>
      </c>
      <c r="E14" s="8" t="s">
        <v>111</v>
      </c>
      <c r="F14" s="9">
        <v>81487406</v>
      </c>
      <c r="G14" s="8" t="s">
        <v>111</v>
      </c>
      <c r="H14" s="9">
        <v>113216609</v>
      </c>
      <c r="I14" s="8" t="s">
        <v>111</v>
      </c>
      <c r="J14" s="9">
        <v>7472843</v>
      </c>
      <c r="K14" s="8" t="s">
        <v>111</v>
      </c>
      <c r="L14" s="9">
        <v>6780114</v>
      </c>
      <c r="M14" s="8" t="s">
        <v>111</v>
      </c>
      <c r="N14" s="9">
        <v>14252957</v>
      </c>
      <c r="O14" s="8" t="s">
        <v>111</v>
      </c>
      <c r="P14" s="9">
        <v>24256360</v>
      </c>
      <c r="Q14" s="8" t="s">
        <v>111</v>
      </c>
      <c r="R14" s="9">
        <v>74707292</v>
      </c>
      <c r="S14" s="8" t="s">
        <v>111</v>
      </c>
      <c r="T14" s="9">
        <v>98963652</v>
      </c>
    </row>
    <row r="15" spans="1:20" ht="42" x14ac:dyDescent="0.25">
      <c r="A15" s="7" t="s">
        <v>192</v>
      </c>
      <c r="B15" s="6" t="s">
        <v>111</v>
      </c>
      <c r="C15" s="8" t="s">
        <v>111</v>
      </c>
      <c r="D15" s="9">
        <v>1715653</v>
      </c>
      <c r="E15" s="8" t="s">
        <v>111</v>
      </c>
      <c r="F15" s="9">
        <v>4949583</v>
      </c>
      <c r="G15" s="8" t="s">
        <v>111</v>
      </c>
      <c r="H15" s="9">
        <v>6665236</v>
      </c>
      <c r="I15" s="8" t="s">
        <v>111</v>
      </c>
      <c r="J15" s="9">
        <v>557324</v>
      </c>
      <c r="K15" s="8" t="s">
        <v>111</v>
      </c>
      <c r="L15" s="9">
        <v>285249</v>
      </c>
      <c r="M15" s="8" t="s">
        <v>111</v>
      </c>
      <c r="N15" s="9">
        <v>842573</v>
      </c>
      <c r="O15" s="8" t="s">
        <v>111</v>
      </c>
      <c r="P15" s="9">
        <v>1158329</v>
      </c>
      <c r="Q15" s="8" t="s">
        <v>111</v>
      </c>
      <c r="R15" s="9">
        <v>4664334</v>
      </c>
      <c r="S15" s="8" t="s">
        <v>111</v>
      </c>
      <c r="T15" s="9">
        <v>5822663</v>
      </c>
    </row>
    <row r="16" spans="1:20" ht="63" x14ac:dyDescent="0.25">
      <c r="A16" s="7" t="s">
        <v>193</v>
      </c>
      <c r="B16" s="6" t="s">
        <v>111</v>
      </c>
      <c r="C16" s="8" t="s">
        <v>111</v>
      </c>
      <c r="D16" s="9">
        <v>14006209</v>
      </c>
      <c r="E16" s="8" t="s">
        <v>111</v>
      </c>
      <c r="F16" s="9">
        <v>27448914</v>
      </c>
      <c r="G16" s="8" t="s">
        <v>111</v>
      </c>
      <c r="H16" s="9">
        <v>41455123</v>
      </c>
      <c r="I16" s="8" t="s">
        <v>111</v>
      </c>
      <c r="J16" s="9">
        <v>2639425</v>
      </c>
      <c r="K16" s="8" t="s">
        <v>111</v>
      </c>
      <c r="L16" s="9">
        <v>2604798</v>
      </c>
      <c r="M16" s="8" t="s">
        <v>111</v>
      </c>
      <c r="N16" s="9">
        <v>5244222</v>
      </c>
      <c r="O16" s="8" t="s">
        <v>111</v>
      </c>
      <c r="P16" s="9">
        <v>11366784</v>
      </c>
      <c r="Q16" s="8" t="s">
        <v>111</v>
      </c>
      <c r="R16" s="9">
        <v>24844117</v>
      </c>
      <c r="S16" s="8" t="s">
        <v>111</v>
      </c>
      <c r="T16" s="9">
        <v>36210901</v>
      </c>
    </row>
    <row r="17" spans="1:20" ht="21" x14ac:dyDescent="0.25">
      <c r="A17" s="7" t="s">
        <v>194</v>
      </c>
      <c r="B17" s="6" t="s">
        <v>111</v>
      </c>
      <c r="C17" s="8" t="s">
        <v>111</v>
      </c>
      <c r="D17" s="9">
        <v>11128617</v>
      </c>
      <c r="E17" s="8" t="s">
        <v>111</v>
      </c>
      <c r="F17" s="9">
        <v>28749320</v>
      </c>
      <c r="G17" s="8" t="s">
        <v>111</v>
      </c>
      <c r="H17" s="9">
        <v>39877937</v>
      </c>
      <c r="I17" s="8" t="s">
        <v>111</v>
      </c>
      <c r="J17" s="9">
        <v>2710343</v>
      </c>
      <c r="K17" s="8" t="s">
        <v>111</v>
      </c>
      <c r="L17" s="9">
        <v>3341937</v>
      </c>
      <c r="M17" s="8" t="s">
        <v>111</v>
      </c>
      <c r="N17" s="9">
        <v>6052280</v>
      </c>
      <c r="O17" s="8" t="s">
        <v>111</v>
      </c>
      <c r="P17" s="9">
        <v>8418274</v>
      </c>
      <c r="Q17" s="8" t="s">
        <v>111</v>
      </c>
      <c r="R17" s="9">
        <v>25407383</v>
      </c>
      <c r="S17" s="8" t="s">
        <v>111</v>
      </c>
      <c r="T17" s="9">
        <v>33825657</v>
      </c>
    </row>
    <row r="18" spans="1:20" ht="42" x14ac:dyDescent="0.25">
      <c r="A18" s="7" t="s">
        <v>195</v>
      </c>
      <c r="B18" s="6" t="s">
        <v>111</v>
      </c>
      <c r="C18" s="8" t="s">
        <v>111</v>
      </c>
      <c r="D18" s="9">
        <v>8629707</v>
      </c>
      <c r="E18" s="8" t="s">
        <v>111</v>
      </c>
      <c r="F18" s="9">
        <v>24931061</v>
      </c>
      <c r="G18" s="8" t="s">
        <v>111</v>
      </c>
      <c r="H18" s="9">
        <v>33560768</v>
      </c>
      <c r="I18" s="8" t="s">
        <v>111</v>
      </c>
      <c r="J18" s="9">
        <v>1156942</v>
      </c>
      <c r="K18" s="8" t="s">
        <v>111</v>
      </c>
      <c r="L18" s="9">
        <v>1230054</v>
      </c>
      <c r="M18" s="8" t="s">
        <v>111</v>
      </c>
      <c r="N18" s="9">
        <v>2386996</v>
      </c>
      <c r="O18" s="8" t="s">
        <v>111</v>
      </c>
      <c r="P18" s="9">
        <v>7472765</v>
      </c>
      <c r="Q18" s="8" t="s">
        <v>111</v>
      </c>
      <c r="R18" s="9">
        <v>23701007</v>
      </c>
      <c r="S18" s="8" t="s">
        <v>111</v>
      </c>
      <c r="T18" s="9">
        <v>31173771</v>
      </c>
    </row>
    <row r="19" spans="1:20" ht="21" x14ac:dyDescent="0.25">
      <c r="A19" s="7" t="s">
        <v>196</v>
      </c>
      <c r="B19" s="6" t="s">
        <v>111</v>
      </c>
      <c r="C19" s="8" t="s">
        <v>111</v>
      </c>
      <c r="D19" s="9">
        <v>54697524</v>
      </c>
      <c r="E19" s="8" t="s">
        <v>111</v>
      </c>
      <c r="F19" s="9">
        <v>53175223</v>
      </c>
      <c r="G19" s="8" t="s">
        <v>111</v>
      </c>
      <c r="H19" s="9">
        <v>107872747</v>
      </c>
      <c r="I19" s="8" t="s">
        <v>111</v>
      </c>
      <c r="J19" s="9">
        <v>22675235</v>
      </c>
      <c r="K19" s="8" t="s">
        <v>111</v>
      </c>
      <c r="L19" s="9">
        <v>4402106</v>
      </c>
      <c r="M19" s="8" t="s">
        <v>111</v>
      </c>
      <c r="N19" s="9">
        <v>27077341</v>
      </c>
      <c r="O19" s="8" t="s">
        <v>111</v>
      </c>
      <c r="P19" s="9">
        <v>32022289</v>
      </c>
      <c r="Q19" s="8" t="s">
        <v>111</v>
      </c>
      <c r="R19" s="9">
        <v>48773117</v>
      </c>
      <c r="S19" s="8" t="s">
        <v>111</v>
      </c>
      <c r="T19" s="9">
        <v>80795406</v>
      </c>
    </row>
    <row r="20" spans="1:20" ht="31.5" x14ac:dyDescent="0.25">
      <c r="A20" s="7" t="s">
        <v>197</v>
      </c>
      <c r="B20" s="6" t="s">
        <v>111</v>
      </c>
      <c r="C20" s="8" t="s">
        <v>111</v>
      </c>
      <c r="D20" s="9">
        <v>20761886</v>
      </c>
      <c r="E20" s="8" t="s">
        <v>111</v>
      </c>
      <c r="F20" s="9">
        <v>49288333</v>
      </c>
      <c r="G20" s="8" t="s">
        <v>111</v>
      </c>
      <c r="H20" s="9">
        <v>70050219</v>
      </c>
      <c r="I20" s="8" t="s">
        <v>111</v>
      </c>
      <c r="J20" s="9">
        <v>5856288</v>
      </c>
      <c r="K20" s="8" t="s">
        <v>111</v>
      </c>
      <c r="L20" s="9">
        <v>4766531</v>
      </c>
      <c r="M20" s="8" t="s">
        <v>111</v>
      </c>
      <c r="N20" s="9">
        <v>10622819</v>
      </c>
      <c r="O20" s="8" t="s">
        <v>111</v>
      </c>
      <c r="P20" s="9">
        <v>14905599</v>
      </c>
      <c r="Q20" s="8" t="s">
        <v>111</v>
      </c>
      <c r="R20" s="9">
        <v>44521802</v>
      </c>
      <c r="S20" s="8" t="s">
        <v>111</v>
      </c>
      <c r="T20" s="9">
        <v>59427400</v>
      </c>
    </row>
    <row r="21" spans="1:20" ht="115.5" x14ac:dyDescent="0.25">
      <c r="A21" s="7" t="s">
        <v>198</v>
      </c>
      <c r="B21" s="6" t="s">
        <v>111</v>
      </c>
      <c r="C21" s="8" t="s">
        <v>111</v>
      </c>
      <c r="D21" s="9">
        <v>2953571</v>
      </c>
      <c r="E21" s="8" t="s">
        <v>111</v>
      </c>
      <c r="F21" s="9">
        <v>6013789</v>
      </c>
      <c r="G21" s="8" t="s">
        <v>111</v>
      </c>
      <c r="H21" s="9">
        <v>8967360</v>
      </c>
      <c r="I21" s="8" t="s">
        <v>111</v>
      </c>
      <c r="J21" s="9">
        <v>797487</v>
      </c>
      <c r="K21" s="8" t="s">
        <v>111</v>
      </c>
      <c r="L21" s="9">
        <v>466952</v>
      </c>
      <c r="M21" s="8" t="s">
        <v>111</v>
      </c>
      <c r="N21" s="9">
        <v>1264439</v>
      </c>
      <c r="O21" s="8" t="s">
        <v>111</v>
      </c>
      <c r="P21" s="9">
        <v>2156084</v>
      </c>
      <c r="Q21" s="8" t="s">
        <v>111</v>
      </c>
      <c r="R21" s="9">
        <v>5546837</v>
      </c>
      <c r="S21" s="8" t="s">
        <v>111</v>
      </c>
      <c r="T21" s="9">
        <v>7702920</v>
      </c>
    </row>
    <row r="22" spans="1:20" ht="15.75" x14ac:dyDescent="0.25">
      <c r="A22" s="7" t="s">
        <v>199</v>
      </c>
      <c r="B22" s="6" t="s">
        <v>111</v>
      </c>
      <c r="C22" s="8" t="s">
        <v>111</v>
      </c>
      <c r="D22" s="9">
        <v>6447527</v>
      </c>
      <c r="E22" s="8" t="s">
        <v>111</v>
      </c>
      <c r="F22" s="9">
        <v>8668047</v>
      </c>
      <c r="G22" s="8" t="s">
        <v>111</v>
      </c>
      <c r="H22" s="9">
        <v>15115574</v>
      </c>
      <c r="I22" s="8" t="s">
        <v>111</v>
      </c>
      <c r="J22" s="9">
        <v>3548588</v>
      </c>
      <c r="K22" s="8" t="s">
        <v>111</v>
      </c>
      <c r="L22" s="9">
        <v>1293898</v>
      </c>
      <c r="M22" s="8" t="s">
        <v>111</v>
      </c>
      <c r="N22" s="9">
        <v>4842486</v>
      </c>
      <c r="O22" s="8" t="s">
        <v>111</v>
      </c>
      <c r="P22" s="9">
        <v>2898939</v>
      </c>
      <c r="Q22" s="8" t="s">
        <v>111</v>
      </c>
      <c r="R22" s="9">
        <v>7374149</v>
      </c>
      <c r="S22" s="8" t="s">
        <v>111</v>
      </c>
      <c r="T22" s="9">
        <v>10273088</v>
      </c>
    </row>
    <row r="23" spans="1:20" ht="15.75" x14ac:dyDescent="0.25">
      <c r="A23" s="7" t="s">
        <v>200</v>
      </c>
      <c r="B23" s="6" t="s">
        <v>111</v>
      </c>
      <c r="C23" s="8" t="s">
        <v>111</v>
      </c>
      <c r="D23" s="9">
        <v>2297517</v>
      </c>
      <c r="E23" s="8" t="s">
        <v>111</v>
      </c>
      <c r="F23" s="9">
        <v>5884751</v>
      </c>
      <c r="G23" s="8" t="s">
        <v>111</v>
      </c>
      <c r="H23" s="9">
        <v>8182268</v>
      </c>
      <c r="I23" s="8" t="s">
        <v>111</v>
      </c>
      <c r="J23" s="9">
        <v>90775</v>
      </c>
      <c r="K23" s="8" t="s">
        <v>111</v>
      </c>
      <c r="L23" s="9">
        <v>107914</v>
      </c>
      <c r="M23" s="8" t="s">
        <v>111</v>
      </c>
      <c r="N23" s="9">
        <v>198690</v>
      </c>
      <c r="O23" s="8" t="s">
        <v>111</v>
      </c>
      <c r="P23" s="9">
        <v>2206742</v>
      </c>
      <c r="Q23" s="8" t="s">
        <v>111</v>
      </c>
      <c r="R23" s="9">
        <v>5776837</v>
      </c>
      <c r="S23" s="8" t="s">
        <v>111</v>
      </c>
      <c r="T23" s="9">
        <v>7983578</v>
      </c>
    </row>
    <row r="24" spans="1:20" ht="21" x14ac:dyDescent="0.25">
      <c r="A24" s="7" t="s">
        <v>201</v>
      </c>
      <c r="B24" s="6" t="s">
        <v>111</v>
      </c>
      <c r="C24" s="8" t="s">
        <v>111</v>
      </c>
      <c r="D24" s="9">
        <v>57701993</v>
      </c>
      <c r="E24" s="8" t="s">
        <v>111</v>
      </c>
      <c r="F24" s="9">
        <v>50500022</v>
      </c>
      <c r="G24" s="8" t="s">
        <v>111</v>
      </c>
      <c r="H24" s="9">
        <v>108202015</v>
      </c>
      <c r="I24" s="8" t="s">
        <v>111</v>
      </c>
      <c r="J24" s="9">
        <v>10521305</v>
      </c>
      <c r="K24" s="8" t="s">
        <v>111</v>
      </c>
      <c r="L24" s="9">
        <v>3920199</v>
      </c>
      <c r="M24" s="8" t="s">
        <v>111</v>
      </c>
      <c r="N24" s="9">
        <v>14441505</v>
      </c>
      <c r="O24" s="8" t="s">
        <v>111</v>
      </c>
      <c r="P24" s="9">
        <v>47180688</v>
      </c>
      <c r="Q24" s="8" t="s">
        <v>111</v>
      </c>
      <c r="R24" s="9">
        <v>46579823</v>
      </c>
      <c r="S24" s="8" t="s">
        <v>111</v>
      </c>
      <c r="T24" s="9">
        <v>93760510</v>
      </c>
    </row>
    <row r="25" spans="1:20" ht="15.75" x14ac:dyDescent="0.25">
      <c r="A25" s="7" t="s">
        <v>202</v>
      </c>
      <c r="B25" s="6" t="s">
        <v>111</v>
      </c>
      <c r="C25" s="8" t="s">
        <v>111</v>
      </c>
      <c r="D25" s="9">
        <v>1344927</v>
      </c>
      <c r="E25" s="8" t="s">
        <v>111</v>
      </c>
      <c r="F25" s="9">
        <v>7672837</v>
      </c>
      <c r="G25" s="8" t="s">
        <v>111</v>
      </c>
      <c r="H25" s="9">
        <v>9017764</v>
      </c>
      <c r="I25" s="8" t="s">
        <v>111</v>
      </c>
      <c r="J25" s="9">
        <v>1222</v>
      </c>
      <c r="K25" s="8" t="s">
        <v>111</v>
      </c>
      <c r="L25" s="9">
        <v>94</v>
      </c>
      <c r="M25" s="8" t="s">
        <v>111</v>
      </c>
      <c r="N25" s="9">
        <v>1316</v>
      </c>
      <c r="O25" s="8" t="s">
        <v>111</v>
      </c>
      <c r="P25" s="9">
        <v>1343705</v>
      </c>
      <c r="Q25" s="8" t="s">
        <v>111</v>
      </c>
      <c r="R25" s="9">
        <v>7672742</v>
      </c>
      <c r="S25" s="8" t="s">
        <v>111</v>
      </c>
      <c r="T25" s="9">
        <v>9016448</v>
      </c>
    </row>
    <row r="26" spans="1:20" ht="21" x14ac:dyDescent="0.25">
      <c r="A26" s="7" t="s">
        <v>203</v>
      </c>
      <c r="B26" s="6" t="s">
        <v>111</v>
      </c>
      <c r="C26" s="8" t="s">
        <v>111</v>
      </c>
      <c r="D26" s="9">
        <v>5801493</v>
      </c>
      <c r="E26" s="8" t="s">
        <v>111</v>
      </c>
      <c r="F26" s="9">
        <v>10844118</v>
      </c>
      <c r="G26" s="8" t="s">
        <v>111</v>
      </c>
      <c r="H26" s="9">
        <v>16645611</v>
      </c>
      <c r="I26" s="8" t="s">
        <v>111</v>
      </c>
      <c r="J26" s="9">
        <v>947851</v>
      </c>
      <c r="K26" s="8" t="s">
        <v>111</v>
      </c>
      <c r="L26" s="9">
        <v>551090</v>
      </c>
      <c r="M26" s="8" t="s">
        <v>111</v>
      </c>
      <c r="N26" s="9">
        <v>1498941</v>
      </c>
      <c r="O26" s="8" t="s">
        <v>111</v>
      </c>
      <c r="P26" s="9">
        <v>4853641</v>
      </c>
      <c r="Q26" s="8" t="s">
        <v>111</v>
      </c>
      <c r="R26" s="9">
        <v>10293028</v>
      </c>
      <c r="S26" s="8" t="s">
        <v>111</v>
      </c>
      <c r="T26" s="9">
        <v>15146670</v>
      </c>
    </row>
    <row r="27" spans="1:20" ht="84" x14ac:dyDescent="0.25">
      <c r="A27" s="7" t="s">
        <v>204</v>
      </c>
      <c r="B27" s="6" t="s">
        <v>111</v>
      </c>
      <c r="C27" s="8" t="s">
        <v>111</v>
      </c>
      <c r="D27" s="9">
        <v>671024</v>
      </c>
      <c r="E27" s="8" t="s">
        <v>111</v>
      </c>
      <c r="F27" s="9">
        <v>678123</v>
      </c>
      <c r="G27" s="8" t="s">
        <v>111</v>
      </c>
      <c r="H27" s="9">
        <v>1349147</v>
      </c>
      <c r="I27" s="8" t="s">
        <v>111</v>
      </c>
      <c r="J27" s="9">
        <v>306257</v>
      </c>
      <c r="K27" s="8" t="s">
        <v>111</v>
      </c>
      <c r="L27" s="9">
        <v>123029</v>
      </c>
      <c r="M27" s="8" t="s">
        <v>111</v>
      </c>
      <c r="N27" s="9">
        <v>429286</v>
      </c>
      <c r="O27" s="8" t="s">
        <v>111</v>
      </c>
      <c r="P27" s="9">
        <v>364767</v>
      </c>
      <c r="Q27" s="8" t="s">
        <v>111</v>
      </c>
      <c r="R27" s="9">
        <v>555093</v>
      </c>
      <c r="S27" s="8" t="s">
        <v>111</v>
      </c>
      <c r="T27" s="9">
        <v>919861</v>
      </c>
    </row>
    <row r="28" spans="1:20" ht="21" x14ac:dyDescent="0.25">
      <c r="A28" s="7" t="s">
        <v>205</v>
      </c>
      <c r="B28" s="6" t="s">
        <v>111</v>
      </c>
      <c r="C28" s="8" t="s">
        <v>111</v>
      </c>
      <c r="D28" s="9">
        <v>8993630</v>
      </c>
      <c r="E28" s="8" t="s">
        <v>111</v>
      </c>
      <c r="F28" s="9">
        <v>31133284</v>
      </c>
      <c r="G28" s="8" t="s">
        <v>111</v>
      </c>
      <c r="H28" s="9">
        <v>40126914</v>
      </c>
      <c r="I28" s="8" t="s">
        <v>111</v>
      </c>
      <c r="J28" s="9">
        <v>950402</v>
      </c>
      <c r="K28" s="8" t="s">
        <v>111</v>
      </c>
      <c r="L28" s="9">
        <v>351491</v>
      </c>
      <c r="M28" s="8" t="s">
        <v>111</v>
      </c>
      <c r="N28" s="9">
        <v>1301894</v>
      </c>
      <c r="O28" s="8" t="s">
        <v>111</v>
      </c>
      <c r="P28" s="9">
        <v>8043228</v>
      </c>
      <c r="Q28" s="8" t="s">
        <v>111</v>
      </c>
      <c r="R28" s="9">
        <v>30781793</v>
      </c>
      <c r="S28" s="8" t="s">
        <v>111</v>
      </c>
      <c r="T28" s="9">
        <v>38825021</v>
      </c>
    </row>
    <row r="29" spans="1:20" ht="63" x14ac:dyDescent="0.25">
      <c r="A29" s="7" t="s">
        <v>206</v>
      </c>
      <c r="B29" s="6" t="s">
        <v>111</v>
      </c>
      <c r="C29" s="8" t="s">
        <v>111</v>
      </c>
      <c r="D29" s="9">
        <v>4076123</v>
      </c>
      <c r="E29" s="8" t="s">
        <v>111</v>
      </c>
      <c r="F29" s="9">
        <v>17007648</v>
      </c>
      <c r="G29" s="8" t="s">
        <v>111</v>
      </c>
      <c r="H29" s="9">
        <v>21083770</v>
      </c>
      <c r="I29" s="8" t="s">
        <v>111</v>
      </c>
      <c r="J29" s="9">
        <v>322205</v>
      </c>
      <c r="K29" s="8" t="s">
        <v>111</v>
      </c>
      <c r="L29" s="9">
        <v>93792</v>
      </c>
      <c r="M29" s="8" t="s">
        <v>111</v>
      </c>
      <c r="N29" s="9">
        <v>415996</v>
      </c>
      <c r="O29" s="8" t="s">
        <v>111</v>
      </c>
      <c r="P29" s="9">
        <v>3753918</v>
      </c>
      <c r="Q29" s="8" t="s">
        <v>111</v>
      </c>
      <c r="R29" s="9">
        <v>16913856</v>
      </c>
      <c r="S29" s="8" t="s">
        <v>111</v>
      </c>
      <c r="T29" s="9">
        <v>20667774</v>
      </c>
    </row>
    <row r="30" spans="1:20" ht="15.75" x14ac:dyDescent="0.25">
      <c r="A30" s="7" t="s">
        <v>207</v>
      </c>
      <c r="B30" s="6" t="s">
        <v>111</v>
      </c>
      <c r="C30" s="8" t="s">
        <v>111</v>
      </c>
      <c r="D30" s="9">
        <v>17551069</v>
      </c>
      <c r="E30" s="8" t="s">
        <v>111</v>
      </c>
      <c r="F30" s="9">
        <v>36573976</v>
      </c>
      <c r="G30" s="8" t="s">
        <v>111</v>
      </c>
      <c r="H30" s="9">
        <v>54125045</v>
      </c>
      <c r="I30" s="8" t="s">
        <v>111</v>
      </c>
      <c r="J30" s="9">
        <v>1481903</v>
      </c>
      <c r="K30" s="8" t="s">
        <v>111</v>
      </c>
      <c r="L30" s="9">
        <v>391216</v>
      </c>
      <c r="M30" s="8" t="s">
        <v>111</v>
      </c>
      <c r="N30" s="9">
        <v>1873119</v>
      </c>
      <c r="O30" s="8" t="s">
        <v>111</v>
      </c>
      <c r="P30" s="9">
        <v>16069166</v>
      </c>
      <c r="Q30" s="8" t="s">
        <v>111</v>
      </c>
      <c r="R30" s="9">
        <v>36182760</v>
      </c>
      <c r="S30" s="8" t="s">
        <v>111</v>
      </c>
      <c r="T30" s="9">
        <v>52251926</v>
      </c>
    </row>
    <row r="31" spans="1:20" ht="15.75" x14ac:dyDescent="0.25">
      <c r="A31" s="7" t="s">
        <v>100</v>
      </c>
      <c r="B31" s="6" t="s">
        <v>111</v>
      </c>
      <c r="C31" s="8" t="s">
        <v>111</v>
      </c>
      <c r="D31" s="9">
        <v>386179370</v>
      </c>
      <c r="E31" s="8" t="s">
        <v>111</v>
      </c>
      <c r="F31" s="9">
        <v>534552943</v>
      </c>
      <c r="G31" s="8" t="s">
        <v>111</v>
      </c>
      <c r="H31" s="9">
        <v>920732313</v>
      </c>
      <c r="I31" s="8" t="s">
        <v>111</v>
      </c>
      <c r="J31" s="9">
        <v>113512360</v>
      </c>
      <c r="K31" s="8" t="s">
        <v>111</v>
      </c>
      <c r="L31" s="9">
        <v>41432354</v>
      </c>
      <c r="M31" s="8" t="s">
        <v>111</v>
      </c>
      <c r="N31" s="9">
        <v>154944714</v>
      </c>
      <c r="O31" s="8" t="s">
        <v>111</v>
      </c>
      <c r="P31" s="9">
        <v>272667010</v>
      </c>
      <c r="Q31" s="8" t="s">
        <v>111</v>
      </c>
      <c r="R31" s="9">
        <v>493120589</v>
      </c>
      <c r="S31" s="8" t="s">
        <v>111</v>
      </c>
      <c r="T31" s="9">
        <v>765787599</v>
      </c>
    </row>
    <row r="32" spans="1:20" x14ac:dyDescent="0.2">
      <c r="A32" s="17" t="s">
        <v>211</v>
      </c>
    </row>
  </sheetData>
  <mergeCells count="33">
    <mergeCell ref="O10:P10"/>
    <mergeCell ref="Q10:R10"/>
    <mergeCell ref="S10:T10"/>
    <mergeCell ref="M9:N9"/>
    <mergeCell ref="O9:P9"/>
    <mergeCell ref="Q9:R9"/>
    <mergeCell ref="S9:T9"/>
    <mergeCell ref="M10:N10"/>
    <mergeCell ref="C10:D10"/>
    <mergeCell ref="E10:F10"/>
    <mergeCell ref="G10:H10"/>
    <mergeCell ref="I10:J10"/>
    <mergeCell ref="K10:L10"/>
    <mergeCell ref="K9:L9"/>
    <mergeCell ref="A6:B6"/>
    <mergeCell ref="C6:T6"/>
    <mergeCell ref="A7:B7"/>
    <mergeCell ref="C7:T7"/>
    <mergeCell ref="A8:B8"/>
    <mergeCell ref="C8:H8"/>
    <mergeCell ref="I8:N8"/>
    <mergeCell ref="O8:T8"/>
    <mergeCell ref="A9:B9"/>
    <mergeCell ref="C9:D9"/>
    <mergeCell ref="E9:F9"/>
    <mergeCell ref="G9:H9"/>
    <mergeCell ref="I9:J9"/>
    <mergeCell ref="A3:B3"/>
    <mergeCell ref="C3:T3"/>
    <mergeCell ref="A4:B4"/>
    <mergeCell ref="C4:T4"/>
    <mergeCell ref="A5:B5"/>
    <mergeCell ref="C5:T5"/>
  </mergeCells>
  <hyperlinks>
    <hyperlink ref="A2" r:id="rId1" display="http://dati.istat.it/OECDStat_Metadata/ShowMetadata.ashx?Dataset=DCSC_TRAMERCIS1&amp;ShowOnWeb=true&amp;Lang=it" xr:uid="{00000000-0004-0000-0400-000000000000}"/>
    <hyperlink ref="C9" r:id="rId2" display="http://dati.istat.it/OECDStat_Metadata/ShowMetadata.ashx?Dataset=DCSC_TRAMERCIS1&amp;Coords=[LUNGHEZZA].[KM_UN_50]&amp;ShowOnWeb=true&amp;Lang=it" xr:uid="{00000000-0004-0000-0400-000001000000}"/>
    <hyperlink ref="E9" r:id="rId3" display="http://dati.istat.it/OECDStat_Metadata/ShowMetadata.ashx?Dataset=DCSC_TRAMERCIS1&amp;Coords=[LUNGHEZZA].[KM_GE_50]&amp;ShowOnWeb=true&amp;Lang=it" xr:uid="{00000000-0004-0000-0400-000002000000}"/>
    <hyperlink ref="I9" r:id="rId4" display="http://dati.istat.it/OECDStat_Metadata/ShowMetadata.ashx?Dataset=DCSC_TRAMERCIS1&amp;Coords=[LUNGHEZZA].[KM_UN_50]&amp;ShowOnWeb=true&amp;Lang=it" xr:uid="{00000000-0004-0000-0400-000003000000}"/>
    <hyperlink ref="K9" r:id="rId5" display="http://dati.istat.it/OECDStat_Metadata/ShowMetadata.ashx?Dataset=DCSC_TRAMERCIS1&amp;Coords=[LUNGHEZZA].[KM_GE_50]&amp;ShowOnWeb=true&amp;Lang=it" xr:uid="{00000000-0004-0000-0400-000004000000}"/>
    <hyperlink ref="O9" r:id="rId6" display="http://dati.istat.it/OECDStat_Metadata/ShowMetadata.ashx?Dataset=DCSC_TRAMERCIS1&amp;Coords=[LUNGHEZZA].[KM_UN_50]&amp;ShowOnWeb=true&amp;Lang=it" xr:uid="{00000000-0004-0000-0400-000005000000}"/>
    <hyperlink ref="Q9" r:id="rId7" display="http://dati.istat.it/OECDStat_Metadata/ShowMetadata.ashx?Dataset=DCSC_TRAMERCIS1&amp;Coords=[LUNGHEZZA].[KM_GE_50]&amp;ShowOnWeb=true&amp;Lang=it" xr:uid="{00000000-0004-0000-0400-000006000000}"/>
    <hyperlink ref="A32" r:id="rId8" display="http://dativ7a.istat.it//index.aspx?DatasetCode=DCSC_TRAMERCIS1" xr:uid="{00000000-0004-0000-0400-000007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30"/>
  <sheetViews>
    <sheetView topLeftCell="A4" workbookViewId="0">
      <selection activeCell="E10" sqref="E10"/>
    </sheetView>
  </sheetViews>
  <sheetFormatPr defaultRowHeight="12.75" x14ac:dyDescent="0.2"/>
  <cols>
    <col min="1" max="2" width="26.5703125" customWidth="1"/>
    <col min="3" max="3" width="2.42578125" customWidth="1"/>
    <col min="4" max="4" width="4.42578125" customWidth="1"/>
    <col min="6" max="6" width="4.42578125" customWidth="1"/>
    <col min="8" max="8" width="4.42578125" customWidth="1"/>
    <col min="10" max="10" width="4.42578125" customWidth="1"/>
    <col min="12" max="12" width="4.42578125" customWidth="1"/>
    <col min="14" max="14" width="4.42578125" customWidth="1"/>
  </cols>
  <sheetData>
    <row r="1" spans="1:15" hidden="1" x14ac:dyDescent="0.2">
      <c r="A1" s="3" t="e">
        <f ca="1">DotStatQuery(B1)</f>
        <v>#NAME?</v>
      </c>
      <c r="B1" s="3" t="s">
        <v>118</v>
      </c>
    </row>
    <row r="2" spans="1:15" ht="23.25" x14ac:dyDescent="0.2">
      <c r="A2" s="4" t="s">
        <v>119</v>
      </c>
    </row>
    <row r="3" spans="1:15" ht="12.95" customHeight="1" x14ac:dyDescent="0.2">
      <c r="A3" s="207" t="s">
        <v>98</v>
      </c>
      <c r="B3" s="208"/>
      <c r="C3" s="209"/>
      <c r="D3" s="210" t="s">
        <v>35</v>
      </c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2"/>
    </row>
    <row r="4" spans="1:15" ht="12.95" customHeight="1" x14ac:dyDescent="0.2">
      <c r="A4" s="207" t="s">
        <v>120</v>
      </c>
      <c r="B4" s="208"/>
      <c r="C4" s="209"/>
      <c r="D4" s="210" t="s">
        <v>121</v>
      </c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2"/>
    </row>
    <row r="5" spans="1:15" ht="12.95" customHeight="1" x14ac:dyDescent="0.2">
      <c r="A5" s="207" t="s">
        <v>122</v>
      </c>
      <c r="B5" s="208"/>
      <c r="C5" s="209"/>
      <c r="D5" s="210" t="s">
        <v>121</v>
      </c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2"/>
    </row>
    <row r="6" spans="1:15" ht="12.95" customHeight="1" x14ac:dyDescent="0.2">
      <c r="A6" s="207" t="s">
        <v>101</v>
      </c>
      <c r="B6" s="208"/>
      <c r="C6" s="209"/>
      <c r="D6" s="213">
        <v>2018</v>
      </c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5"/>
    </row>
    <row r="7" spans="1:15" ht="12.75" customHeight="1" x14ac:dyDescent="0.2">
      <c r="A7" s="201" t="s">
        <v>110</v>
      </c>
      <c r="B7" s="202"/>
      <c r="C7" s="203"/>
      <c r="D7" s="230" t="s">
        <v>113</v>
      </c>
      <c r="E7" s="232"/>
      <c r="F7" s="232"/>
      <c r="G7" s="231"/>
      <c r="H7" s="230" t="s">
        <v>123</v>
      </c>
      <c r="I7" s="232"/>
      <c r="J7" s="232"/>
      <c r="K7" s="231"/>
      <c r="L7" s="204" t="s">
        <v>115</v>
      </c>
      <c r="M7" s="205"/>
      <c r="N7" s="205"/>
      <c r="O7" s="206"/>
    </row>
    <row r="8" spans="1:15" ht="62.45" customHeight="1" x14ac:dyDescent="0.2">
      <c r="A8" s="201" t="s">
        <v>105</v>
      </c>
      <c r="B8" s="202"/>
      <c r="C8" s="203"/>
      <c r="D8" s="204" t="s">
        <v>106</v>
      </c>
      <c r="E8" s="206"/>
      <c r="F8" s="204" t="s">
        <v>107</v>
      </c>
      <c r="G8" s="206"/>
      <c r="H8" s="204" t="s">
        <v>106</v>
      </c>
      <c r="I8" s="206"/>
      <c r="J8" s="204" t="s">
        <v>107</v>
      </c>
      <c r="K8" s="206"/>
      <c r="L8" s="204" t="s">
        <v>106</v>
      </c>
      <c r="M8" s="206"/>
      <c r="N8" s="204" t="s">
        <v>107</v>
      </c>
      <c r="O8" s="206"/>
    </row>
    <row r="9" spans="1:15" ht="13.7" customHeight="1" x14ac:dyDescent="0.25">
      <c r="A9" s="5" t="s">
        <v>102</v>
      </c>
      <c r="B9" s="5" t="s">
        <v>99</v>
      </c>
      <c r="C9" s="6" t="s">
        <v>111</v>
      </c>
      <c r="D9" s="199" t="s">
        <v>111</v>
      </c>
      <c r="E9" s="200"/>
      <c r="F9" s="199" t="s">
        <v>111</v>
      </c>
      <c r="G9" s="200"/>
      <c r="H9" s="199" t="s">
        <v>111</v>
      </c>
      <c r="I9" s="200"/>
      <c r="J9" s="199" t="s">
        <v>111</v>
      </c>
      <c r="K9" s="200"/>
      <c r="L9" s="199" t="s">
        <v>111</v>
      </c>
      <c r="M9" s="200"/>
      <c r="N9" s="199" t="s">
        <v>111</v>
      </c>
      <c r="O9" s="200"/>
    </row>
    <row r="10" spans="1:15" ht="22.7" customHeight="1" x14ac:dyDescent="0.25">
      <c r="A10" s="196" t="s">
        <v>100</v>
      </c>
      <c r="B10" s="7" t="s">
        <v>100</v>
      </c>
      <c r="C10" s="6" t="s">
        <v>111</v>
      </c>
      <c r="D10" s="8" t="s">
        <v>111</v>
      </c>
      <c r="E10" s="9">
        <v>379174416</v>
      </c>
      <c r="F10" s="8" t="s">
        <v>111</v>
      </c>
      <c r="G10" s="9">
        <v>7636016</v>
      </c>
      <c r="H10" s="8" t="s">
        <v>111</v>
      </c>
      <c r="I10" s="9">
        <v>506276195</v>
      </c>
      <c r="J10" s="8" t="s">
        <v>111</v>
      </c>
      <c r="K10" s="9">
        <v>112050767</v>
      </c>
      <c r="L10" s="8" t="s">
        <v>111</v>
      </c>
      <c r="M10" s="9">
        <v>885450612</v>
      </c>
      <c r="N10" s="8" t="s">
        <v>111</v>
      </c>
      <c r="O10" s="9">
        <v>119686783</v>
      </c>
    </row>
    <row r="11" spans="1:15" ht="42" x14ac:dyDescent="0.25">
      <c r="A11" s="197"/>
      <c r="B11" s="7" t="s">
        <v>124</v>
      </c>
      <c r="C11" s="6" t="s">
        <v>111</v>
      </c>
      <c r="D11" s="10" t="s">
        <v>111</v>
      </c>
      <c r="E11" s="9">
        <v>18046099</v>
      </c>
      <c r="F11" s="8" t="s">
        <v>111</v>
      </c>
      <c r="G11" s="9">
        <v>497031</v>
      </c>
      <c r="H11" s="8" t="s">
        <v>111</v>
      </c>
      <c r="I11" s="9">
        <v>38198095</v>
      </c>
      <c r="J11" s="8" t="s">
        <v>111</v>
      </c>
      <c r="K11" s="9">
        <v>10045036</v>
      </c>
      <c r="L11" s="8" t="s">
        <v>111</v>
      </c>
      <c r="M11" s="9">
        <v>56244194</v>
      </c>
      <c r="N11" s="8" t="s">
        <v>111</v>
      </c>
      <c r="O11" s="9">
        <v>10542067</v>
      </c>
    </row>
    <row r="12" spans="1:15" ht="31.5" x14ac:dyDescent="0.25">
      <c r="A12" s="197"/>
      <c r="B12" s="7" t="s">
        <v>125</v>
      </c>
      <c r="C12" s="6" t="s">
        <v>111</v>
      </c>
      <c r="D12" s="8" t="s">
        <v>111</v>
      </c>
      <c r="E12" s="9">
        <v>1362627</v>
      </c>
      <c r="F12" s="8" t="s">
        <v>111</v>
      </c>
      <c r="G12" s="9">
        <v>38571</v>
      </c>
      <c r="H12" s="8" t="s">
        <v>111</v>
      </c>
      <c r="I12" s="9">
        <v>7831771</v>
      </c>
      <c r="J12" s="8" t="s">
        <v>111</v>
      </c>
      <c r="K12" s="9">
        <v>1680233</v>
      </c>
      <c r="L12" s="8" t="s">
        <v>111</v>
      </c>
      <c r="M12" s="9">
        <v>9194398</v>
      </c>
      <c r="N12" s="8" t="s">
        <v>111</v>
      </c>
      <c r="O12" s="9">
        <v>1718804</v>
      </c>
    </row>
    <row r="13" spans="1:15" ht="31.5" x14ac:dyDescent="0.25">
      <c r="A13" s="197"/>
      <c r="B13" s="7" t="s">
        <v>126</v>
      </c>
      <c r="C13" s="6" t="s">
        <v>111</v>
      </c>
      <c r="D13" s="10" t="s">
        <v>111</v>
      </c>
      <c r="E13" s="9">
        <v>110567435</v>
      </c>
      <c r="F13" s="8" t="s">
        <v>111</v>
      </c>
      <c r="G13" s="9">
        <v>1860048</v>
      </c>
      <c r="H13" s="8" t="s">
        <v>111</v>
      </c>
      <c r="I13" s="9">
        <v>33451152</v>
      </c>
      <c r="J13" s="8" t="s">
        <v>111</v>
      </c>
      <c r="K13" s="9">
        <v>5128115</v>
      </c>
      <c r="L13" s="8" t="s">
        <v>111</v>
      </c>
      <c r="M13" s="9">
        <v>144018587</v>
      </c>
      <c r="N13" s="8" t="s">
        <v>111</v>
      </c>
      <c r="O13" s="9">
        <v>6988163</v>
      </c>
    </row>
    <row r="14" spans="1:15" ht="21" x14ac:dyDescent="0.25">
      <c r="A14" s="197"/>
      <c r="B14" s="7" t="s">
        <v>127</v>
      </c>
      <c r="C14" s="6" t="s">
        <v>111</v>
      </c>
      <c r="D14" s="8" t="s">
        <v>111</v>
      </c>
      <c r="E14" s="9">
        <v>28911045</v>
      </c>
      <c r="F14" s="8" t="s">
        <v>111</v>
      </c>
      <c r="G14" s="9">
        <v>710321</v>
      </c>
      <c r="H14" s="8" t="s">
        <v>111</v>
      </c>
      <c r="I14" s="9">
        <v>81231840</v>
      </c>
      <c r="J14" s="8" t="s">
        <v>111</v>
      </c>
      <c r="K14" s="9">
        <v>19141990</v>
      </c>
      <c r="L14" s="8" t="s">
        <v>111</v>
      </c>
      <c r="M14" s="9">
        <v>110142885</v>
      </c>
      <c r="N14" s="8" t="s">
        <v>111</v>
      </c>
      <c r="O14" s="9">
        <v>19852311</v>
      </c>
    </row>
    <row r="15" spans="1:15" ht="42" x14ac:dyDescent="0.25">
      <c r="A15" s="197"/>
      <c r="B15" s="7" t="s">
        <v>128</v>
      </c>
      <c r="C15" s="6" t="s">
        <v>111</v>
      </c>
      <c r="D15" s="10" t="s">
        <v>111</v>
      </c>
      <c r="E15" s="9">
        <v>1969393</v>
      </c>
      <c r="F15" s="8" t="s">
        <v>111</v>
      </c>
      <c r="G15" s="9">
        <v>34723</v>
      </c>
      <c r="H15" s="8" t="s">
        <v>111</v>
      </c>
      <c r="I15" s="9">
        <v>4509891</v>
      </c>
      <c r="J15" s="8" t="s">
        <v>111</v>
      </c>
      <c r="K15" s="9">
        <v>1430865</v>
      </c>
      <c r="L15" s="8" t="s">
        <v>111</v>
      </c>
      <c r="M15" s="9">
        <v>6479284</v>
      </c>
      <c r="N15" s="8" t="s">
        <v>111</v>
      </c>
      <c r="O15" s="9">
        <v>1465589</v>
      </c>
    </row>
    <row r="16" spans="1:15" ht="63" x14ac:dyDescent="0.25">
      <c r="A16" s="197"/>
      <c r="B16" s="7" t="s">
        <v>129</v>
      </c>
      <c r="C16" s="6" t="s">
        <v>111</v>
      </c>
      <c r="D16" s="8" t="s">
        <v>111</v>
      </c>
      <c r="E16" s="9">
        <v>14727466</v>
      </c>
      <c r="F16" s="8" t="s">
        <v>111</v>
      </c>
      <c r="G16" s="9">
        <v>236106</v>
      </c>
      <c r="H16" s="8" t="s">
        <v>111</v>
      </c>
      <c r="I16" s="9">
        <v>28402724</v>
      </c>
      <c r="J16" s="8" t="s">
        <v>111</v>
      </c>
      <c r="K16" s="9">
        <v>6196912</v>
      </c>
      <c r="L16" s="8" t="s">
        <v>111</v>
      </c>
      <c r="M16" s="9">
        <v>43130191</v>
      </c>
      <c r="N16" s="8" t="s">
        <v>111</v>
      </c>
      <c r="O16" s="9">
        <v>6433018</v>
      </c>
    </row>
    <row r="17" spans="1:15" ht="21" x14ac:dyDescent="0.25">
      <c r="A17" s="197"/>
      <c r="B17" s="7" t="s">
        <v>130</v>
      </c>
      <c r="C17" s="6" t="s">
        <v>111</v>
      </c>
      <c r="D17" s="10" t="s">
        <v>111</v>
      </c>
      <c r="E17" s="9">
        <v>9183632</v>
      </c>
      <c r="F17" s="8" t="s">
        <v>111</v>
      </c>
      <c r="G17" s="9">
        <v>248969</v>
      </c>
      <c r="H17" s="8" t="s">
        <v>111</v>
      </c>
      <c r="I17" s="9">
        <v>26993856</v>
      </c>
      <c r="J17" s="8" t="s">
        <v>111</v>
      </c>
      <c r="K17" s="9">
        <v>3799487</v>
      </c>
      <c r="L17" s="8" t="s">
        <v>111</v>
      </c>
      <c r="M17" s="9">
        <v>36177488</v>
      </c>
      <c r="N17" s="8" t="s">
        <v>111</v>
      </c>
      <c r="O17" s="9">
        <v>4048457</v>
      </c>
    </row>
    <row r="18" spans="1:15" ht="42" x14ac:dyDescent="0.25">
      <c r="A18" s="197"/>
      <c r="B18" s="7" t="s">
        <v>131</v>
      </c>
      <c r="C18" s="6" t="s">
        <v>111</v>
      </c>
      <c r="D18" s="8" t="s">
        <v>111</v>
      </c>
      <c r="E18" s="9">
        <v>6935660</v>
      </c>
      <c r="F18" s="8" t="s">
        <v>111</v>
      </c>
      <c r="G18" s="9">
        <v>166297</v>
      </c>
      <c r="H18" s="8" t="s">
        <v>111</v>
      </c>
      <c r="I18" s="9">
        <v>25518042</v>
      </c>
      <c r="J18" s="8" t="s">
        <v>111</v>
      </c>
      <c r="K18" s="9">
        <v>6894666</v>
      </c>
      <c r="L18" s="8" t="s">
        <v>111</v>
      </c>
      <c r="M18" s="9">
        <v>32453702</v>
      </c>
      <c r="N18" s="8" t="s">
        <v>111</v>
      </c>
      <c r="O18" s="9">
        <v>7060963</v>
      </c>
    </row>
    <row r="19" spans="1:15" ht="31.5" x14ac:dyDescent="0.25">
      <c r="A19" s="197"/>
      <c r="B19" s="7" t="s">
        <v>132</v>
      </c>
      <c r="C19" s="6" t="s">
        <v>111</v>
      </c>
      <c r="D19" s="10" t="s">
        <v>111</v>
      </c>
      <c r="E19" s="9">
        <v>59913513</v>
      </c>
      <c r="F19" s="8" t="s">
        <v>111</v>
      </c>
      <c r="G19" s="9">
        <v>1197615</v>
      </c>
      <c r="H19" s="8" t="s">
        <v>111</v>
      </c>
      <c r="I19" s="9">
        <v>45999631</v>
      </c>
      <c r="J19" s="8" t="s">
        <v>111</v>
      </c>
      <c r="K19" s="9">
        <v>8738736</v>
      </c>
      <c r="L19" s="8" t="s">
        <v>111</v>
      </c>
      <c r="M19" s="9">
        <v>105913144</v>
      </c>
      <c r="N19" s="8" t="s">
        <v>111</v>
      </c>
      <c r="O19" s="9">
        <v>9936351</v>
      </c>
    </row>
    <row r="20" spans="1:15" ht="31.5" x14ac:dyDescent="0.25">
      <c r="A20" s="197"/>
      <c r="B20" s="7" t="s">
        <v>133</v>
      </c>
      <c r="C20" s="6" t="s">
        <v>111</v>
      </c>
      <c r="D20" s="8" t="s">
        <v>111</v>
      </c>
      <c r="E20" s="9">
        <v>17168221</v>
      </c>
      <c r="F20" s="8" t="s">
        <v>111</v>
      </c>
      <c r="G20" s="9">
        <v>389639</v>
      </c>
      <c r="H20" s="8" t="s">
        <v>111</v>
      </c>
      <c r="I20" s="9">
        <v>44582536</v>
      </c>
      <c r="J20" s="8" t="s">
        <v>111</v>
      </c>
      <c r="K20" s="9">
        <v>10725009</v>
      </c>
      <c r="L20" s="8" t="s">
        <v>111</v>
      </c>
      <c r="M20" s="9">
        <v>61750758</v>
      </c>
      <c r="N20" s="8" t="s">
        <v>111</v>
      </c>
      <c r="O20" s="9">
        <v>11114648</v>
      </c>
    </row>
    <row r="21" spans="1:15" ht="115.5" x14ac:dyDescent="0.25">
      <c r="A21" s="197"/>
      <c r="B21" s="7" t="s">
        <v>134</v>
      </c>
      <c r="C21" s="6" t="s">
        <v>111</v>
      </c>
      <c r="D21" s="10" t="s">
        <v>111</v>
      </c>
      <c r="E21" s="9">
        <v>4045934</v>
      </c>
      <c r="F21" s="8" t="s">
        <v>111</v>
      </c>
      <c r="G21" s="9">
        <v>82668</v>
      </c>
      <c r="H21" s="8" t="s">
        <v>111</v>
      </c>
      <c r="I21" s="9">
        <v>5401155</v>
      </c>
      <c r="J21" s="8" t="s">
        <v>111</v>
      </c>
      <c r="K21" s="9">
        <v>1397678</v>
      </c>
      <c r="L21" s="8" t="s">
        <v>111</v>
      </c>
      <c r="M21" s="9">
        <v>9447088</v>
      </c>
      <c r="N21" s="8" t="s">
        <v>111</v>
      </c>
      <c r="O21" s="9">
        <v>1480347</v>
      </c>
    </row>
    <row r="22" spans="1:15" ht="15.75" x14ac:dyDescent="0.25">
      <c r="A22" s="197"/>
      <c r="B22" s="7" t="s">
        <v>135</v>
      </c>
      <c r="C22" s="6" t="s">
        <v>111</v>
      </c>
      <c r="D22" s="8" t="s">
        <v>111</v>
      </c>
      <c r="E22" s="9">
        <v>4812547</v>
      </c>
      <c r="F22" s="8" t="s">
        <v>111</v>
      </c>
      <c r="G22" s="9">
        <v>104177</v>
      </c>
      <c r="H22" s="8" t="s">
        <v>111</v>
      </c>
      <c r="I22" s="9">
        <v>7818038</v>
      </c>
      <c r="J22" s="8" t="s">
        <v>111</v>
      </c>
      <c r="K22" s="9">
        <v>2340963</v>
      </c>
      <c r="L22" s="8" t="s">
        <v>111</v>
      </c>
      <c r="M22" s="9">
        <v>12630585</v>
      </c>
      <c r="N22" s="8" t="s">
        <v>111</v>
      </c>
      <c r="O22" s="9">
        <v>2445140</v>
      </c>
    </row>
    <row r="23" spans="1:15" ht="15.75" x14ac:dyDescent="0.25">
      <c r="A23" s="197"/>
      <c r="B23" s="7" t="s">
        <v>136</v>
      </c>
      <c r="C23" s="6" t="s">
        <v>111</v>
      </c>
      <c r="D23" s="10" t="s">
        <v>111</v>
      </c>
      <c r="E23" s="9">
        <v>982234</v>
      </c>
      <c r="F23" s="8" t="s">
        <v>111</v>
      </c>
      <c r="G23" s="9">
        <v>18295</v>
      </c>
      <c r="H23" s="8" t="s">
        <v>111</v>
      </c>
      <c r="I23" s="9">
        <v>4727177</v>
      </c>
      <c r="J23" s="8" t="s">
        <v>111</v>
      </c>
      <c r="K23" s="9">
        <v>1347993</v>
      </c>
      <c r="L23" s="8" t="s">
        <v>111</v>
      </c>
      <c r="M23" s="9">
        <v>5709411</v>
      </c>
      <c r="N23" s="8" t="s">
        <v>111</v>
      </c>
      <c r="O23" s="9">
        <v>1366288</v>
      </c>
    </row>
    <row r="24" spans="1:15" ht="21" x14ac:dyDescent="0.25">
      <c r="A24" s="197"/>
      <c r="B24" s="7" t="s">
        <v>137</v>
      </c>
      <c r="C24" s="6" t="s">
        <v>111</v>
      </c>
      <c r="D24" s="8" t="s">
        <v>111</v>
      </c>
      <c r="E24" s="9">
        <v>60753549</v>
      </c>
      <c r="F24" s="8" t="s">
        <v>111</v>
      </c>
      <c r="G24" s="9">
        <v>1136388</v>
      </c>
      <c r="H24" s="8" t="s">
        <v>111</v>
      </c>
      <c r="I24" s="9">
        <v>44650777</v>
      </c>
      <c r="J24" s="8" t="s">
        <v>111</v>
      </c>
      <c r="K24" s="9">
        <v>6524765</v>
      </c>
      <c r="L24" s="8" t="s">
        <v>111</v>
      </c>
      <c r="M24" s="9">
        <v>105404326</v>
      </c>
      <c r="N24" s="8" t="s">
        <v>111</v>
      </c>
      <c r="O24" s="9">
        <v>7661153</v>
      </c>
    </row>
    <row r="25" spans="1:15" ht="15.75" x14ac:dyDescent="0.25">
      <c r="A25" s="197"/>
      <c r="B25" s="7" t="s">
        <v>138</v>
      </c>
      <c r="C25" s="6" t="s">
        <v>111</v>
      </c>
      <c r="D25" s="10" t="s">
        <v>111</v>
      </c>
      <c r="E25" s="9">
        <v>1634464</v>
      </c>
      <c r="F25" s="8" t="s">
        <v>111</v>
      </c>
      <c r="G25" s="9">
        <v>54743</v>
      </c>
      <c r="H25" s="8" t="s">
        <v>111</v>
      </c>
      <c r="I25" s="9">
        <v>5147369</v>
      </c>
      <c r="J25" s="8" t="s">
        <v>111</v>
      </c>
      <c r="K25" s="9">
        <v>1489455</v>
      </c>
      <c r="L25" s="8" t="s">
        <v>111</v>
      </c>
      <c r="M25" s="9">
        <v>6781832</v>
      </c>
      <c r="N25" s="8" t="s">
        <v>111</v>
      </c>
      <c r="O25" s="9">
        <v>1544199</v>
      </c>
    </row>
    <row r="26" spans="1:15" ht="21" x14ac:dyDescent="0.25">
      <c r="A26" s="197"/>
      <c r="B26" s="7" t="s">
        <v>139</v>
      </c>
      <c r="C26" s="6" t="s">
        <v>111</v>
      </c>
      <c r="D26" s="8" t="s">
        <v>111</v>
      </c>
      <c r="E26" s="9">
        <v>4649524</v>
      </c>
      <c r="F26" s="8" t="s">
        <v>111</v>
      </c>
      <c r="G26" s="9">
        <v>100968</v>
      </c>
      <c r="H26" s="8" t="s">
        <v>111</v>
      </c>
      <c r="I26" s="9">
        <v>8473140</v>
      </c>
      <c r="J26" s="8" t="s">
        <v>111</v>
      </c>
      <c r="K26" s="9">
        <v>1714285</v>
      </c>
      <c r="L26" s="8" t="s">
        <v>111</v>
      </c>
      <c r="M26" s="9">
        <v>13122664</v>
      </c>
      <c r="N26" s="8" t="s">
        <v>111</v>
      </c>
      <c r="O26" s="9">
        <v>1815253</v>
      </c>
    </row>
    <row r="27" spans="1:15" ht="84" x14ac:dyDescent="0.25">
      <c r="A27" s="197"/>
      <c r="B27" s="7" t="s">
        <v>140</v>
      </c>
      <c r="C27" s="6" t="s">
        <v>111</v>
      </c>
      <c r="D27" s="10" t="s">
        <v>111</v>
      </c>
      <c r="E27" s="9">
        <v>533445</v>
      </c>
      <c r="F27" s="8" t="s">
        <v>111</v>
      </c>
      <c r="G27" s="9">
        <v>12744</v>
      </c>
      <c r="H27" s="8" t="s">
        <v>111</v>
      </c>
      <c r="I27" s="9">
        <v>475266</v>
      </c>
      <c r="J27" s="8" t="s">
        <v>111</v>
      </c>
      <c r="K27" s="9">
        <v>128076</v>
      </c>
      <c r="L27" s="8" t="s">
        <v>111</v>
      </c>
      <c r="M27" s="9">
        <v>1008711</v>
      </c>
      <c r="N27" s="8" t="s">
        <v>111</v>
      </c>
      <c r="O27" s="9">
        <v>140820</v>
      </c>
    </row>
    <row r="28" spans="1:15" ht="21" x14ac:dyDescent="0.25">
      <c r="A28" s="197"/>
      <c r="B28" s="7" t="s">
        <v>141</v>
      </c>
      <c r="C28" s="6" t="s">
        <v>111</v>
      </c>
      <c r="D28" s="8" t="s">
        <v>111</v>
      </c>
      <c r="E28" s="9">
        <v>5524495</v>
      </c>
      <c r="F28" s="8" t="s">
        <v>111</v>
      </c>
      <c r="G28" s="9">
        <v>131958</v>
      </c>
      <c r="H28" s="8" t="s">
        <v>111</v>
      </c>
      <c r="I28" s="9">
        <v>28631153</v>
      </c>
      <c r="J28" s="8" t="s">
        <v>111</v>
      </c>
      <c r="K28" s="9">
        <v>7852665</v>
      </c>
      <c r="L28" s="8" t="s">
        <v>111</v>
      </c>
      <c r="M28" s="9">
        <v>34155648</v>
      </c>
      <c r="N28" s="8" t="s">
        <v>111</v>
      </c>
      <c r="O28" s="9">
        <v>7984624</v>
      </c>
    </row>
    <row r="29" spans="1:15" ht="63" x14ac:dyDescent="0.25">
      <c r="A29" s="197"/>
      <c r="B29" s="7" t="s">
        <v>142</v>
      </c>
      <c r="C29" s="6" t="s">
        <v>111</v>
      </c>
      <c r="D29" s="10" t="s">
        <v>111</v>
      </c>
      <c r="E29" s="9">
        <v>3965639</v>
      </c>
      <c r="F29" s="8" t="s">
        <v>111</v>
      </c>
      <c r="G29" s="9">
        <v>99398</v>
      </c>
      <c r="H29" s="8" t="s">
        <v>111</v>
      </c>
      <c r="I29" s="9">
        <v>16602712</v>
      </c>
      <c r="J29" s="8" t="s">
        <v>111</v>
      </c>
      <c r="K29" s="9">
        <v>3463876</v>
      </c>
      <c r="L29" s="8" t="s">
        <v>111</v>
      </c>
      <c r="M29" s="9">
        <v>20568351</v>
      </c>
      <c r="N29" s="8" t="s">
        <v>111</v>
      </c>
      <c r="O29" s="9">
        <v>3563274</v>
      </c>
    </row>
    <row r="30" spans="1:15" ht="15.75" x14ac:dyDescent="0.25">
      <c r="A30" s="198"/>
      <c r="B30" s="7" t="s">
        <v>143</v>
      </c>
      <c r="C30" s="6" t="s">
        <v>111</v>
      </c>
      <c r="D30" s="8" t="s">
        <v>111</v>
      </c>
      <c r="E30" s="9">
        <v>23487494</v>
      </c>
      <c r="F30" s="8" t="s">
        <v>111</v>
      </c>
      <c r="G30" s="9">
        <v>515354</v>
      </c>
      <c r="H30" s="8" t="s">
        <v>111</v>
      </c>
      <c r="I30" s="9">
        <v>47629870</v>
      </c>
      <c r="J30" s="8" t="s">
        <v>111</v>
      </c>
      <c r="K30" s="9">
        <v>12009960</v>
      </c>
      <c r="L30" s="8" t="s">
        <v>111</v>
      </c>
      <c r="M30" s="9">
        <v>71117364</v>
      </c>
      <c r="N30" s="8" t="s">
        <v>111</v>
      </c>
      <c r="O30" s="9">
        <v>12525314</v>
      </c>
    </row>
  </sheetData>
  <mergeCells count="26">
    <mergeCell ref="A3:C3"/>
    <mergeCell ref="D3:O3"/>
    <mergeCell ref="A4:C4"/>
    <mergeCell ref="D4:O4"/>
    <mergeCell ref="A5:C5"/>
    <mergeCell ref="D5:O5"/>
    <mergeCell ref="A6:C6"/>
    <mergeCell ref="D6:O6"/>
    <mergeCell ref="A7:C7"/>
    <mergeCell ref="D7:G7"/>
    <mergeCell ref="H7:K7"/>
    <mergeCell ref="L7:O7"/>
    <mergeCell ref="A10:A30"/>
    <mergeCell ref="N8:O8"/>
    <mergeCell ref="D9:E9"/>
    <mergeCell ref="F9:G9"/>
    <mergeCell ref="H9:I9"/>
    <mergeCell ref="J9:K9"/>
    <mergeCell ref="L9:M9"/>
    <mergeCell ref="N9:O9"/>
    <mergeCell ref="A8:C8"/>
    <mergeCell ref="D8:E8"/>
    <mergeCell ref="F8:G8"/>
    <mergeCell ref="H8:I8"/>
    <mergeCell ref="J8:K8"/>
    <mergeCell ref="L8:M8"/>
  </mergeCells>
  <hyperlinks>
    <hyperlink ref="A2" r:id="rId1" tooltip="Click once to display linked information. Click and hold to select this cell." display="http://dati5.istat.it/OECDStat_Metadata/ShowMetadata.ashx?Dataset=DCSC_TRAMERCIS1&amp;ShowOnWeb=true&amp;Lang=fr" xr:uid="{00000000-0004-0000-0500-000000000000}"/>
    <hyperlink ref="D7" r:id="rId2" tooltip="Click once to display linked information. Click and hold to select this cell." display="http://dati5.istat.it/OECDStat_Metadata/ShowMetadata.ashx?Dataset=DCSC_TRAMERCIS1&amp;Coords=[LUNGHEZZA].[KM_UN_50]&amp;ShowOnWeb=true&amp;Lang=fr" xr:uid="{00000000-0004-0000-0500-000001000000}"/>
    <hyperlink ref="H7" r:id="rId3" tooltip="Click once to display linked information. Click and hold to select this cell." display="http://dati5.istat.it/OECDStat_Metadata/ShowMetadata.ashx?Dataset=DCSC_TRAMERCIS1&amp;Coords=[LUNGHEZZA].[KM_GE_50]&amp;ShowOnWeb=true&amp;Lang=fr" xr:uid="{00000000-0004-0000-0500-000002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32"/>
  <sheetViews>
    <sheetView topLeftCell="A4" workbookViewId="0">
      <selection activeCell="C8" sqref="C8:H8"/>
    </sheetView>
  </sheetViews>
  <sheetFormatPr defaultRowHeight="12.75" x14ac:dyDescent="0.2"/>
  <cols>
    <col min="1" max="1" width="26.42578125" customWidth="1"/>
    <col min="2" max="2" width="2.42578125" customWidth="1"/>
    <col min="8" max="8" width="9.140625" customWidth="1"/>
  </cols>
  <sheetData>
    <row r="1" spans="1:20" hidden="1" x14ac:dyDescent="0.2">
      <c r="A1" s="3" t="e">
        <f ca="1">DotStatQuery(B1)</f>
        <v>#NAME?</v>
      </c>
      <c r="B1" s="3" t="s">
        <v>212</v>
      </c>
    </row>
    <row r="2" spans="1:20" ht="23.25" x14ac:dyDescent="0.2">
      <c r="A2" s="4" t="s">
        <v>183</v>
      </c>
    </row>
    <row r="3" spans="1:20" x14ac:dyDescent="0.2">
      <c r="A3" s="207" t="s">
        <v>98</v>
      </c>
      <c r="B3" s="209"/>
      <c r="C3" s="210" t="s">
        <v>35</v>
      </c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2"/>
    </row>
    <row r="4" spans="1:20" x14ac:dyDescent="0.2">
      <c r="A4" s="207" t="s">
        <v>120</v>
      </c>
      <c r="B4" s="209"/>
      <c r="C4" s="210" t="s">
        <v>121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2"/>
    </row>
    <row r="5" spans="1:20" x14ac:dyDescent="0.2">
      <c r="A5" s="207" t="s">
        <v>122</v>
      </c>
      <c r="B5" s="209"/>
      <c r="C5" s="210" t="s">
        <v>121</v>
      </c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2"/>
    </row>
    <row r="6" spans="1:20" x14ac:dyDescent="0.2">
      <c r="A6" s="207" t="s">
        <v>105</v>
      </c>
      <c r="B6" s="209"/>
      <c r="C6" s="210" t="s">
        <v>107</v>
      </c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2"/>
    </row>
    <row r="7" spans="1:20" x14ac:dyDescent="0.2">
      <c r="A7" s="201" t="s">
        <v>184</v>
      </c>
      <c r="B7" s="203"/>
      <c r="C7" s="204">
        <v>2019</v>
      </c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6"/>
    </row>
    <row r="8" spans="1:20" x14ac:dyDescent="0.2">
      <c r="A8" s="201" t="s">
        <v>102</v>
      </c>
      <c r="B8" s="203"/>
      <c r="C8" s="204" t="s">
        <v>100</v>
      </c>
      <c r="D8" s="205"/>
      <c r="E8" s="205"/>
      <c r="F8" s="205"/>
      <c r="G8" s="205"/>
      <c r="H8" s="206"/>
      <c r="I8" s="204" t="s">
        <v>103</v>
      </c>
      <c r="J8" s="205"/>
      <c r="K8" s="205"/>
      <c r="L8" s="205"/>
      <c r="M8" s="205"/>
      <c r="N8" s="206"/>
      <c r="O8" s="204" t="s">
        <v>104</v>
      </c>
      <c r="P8" s="205"/>
      <c r="Q8" s="205"/>
      <c r="R8" s="205"/>
      <c r="S8" s="205"/>
      <c r="T8" s="206"/>
    </row>
    <row r="9" spans="1:20" x14ac:dyDescent="0.2">
      <c r="A9" s="201" t="s">
        <v>110</v>
      </c>
      <c r="B9" s="203"/>
      <c r="C9" s="230" t="s">
        <v>185</v>
      </c>
      <c r="D9" s="231"/>
      <c r="E9" s="230" t="s">
        <v>186</v>
      </c>
      <c r="F9" s="231"/>
      <c r="G9" s="204" t="s">
        <v>187</v>
      </c>
      <c r="H9" s="206"/>
      <c r="I9" s="230" t="s">
        <v>185</v>
      </c>
      <c r="J9" s="231"/>
      <c r="K9" s="230" t="s">
        <v>186</v>
      </c>
      <c r="L9" s="231"/>
      <c r="M9" s="204" t="s">
        <v>187</v>
      </c>
      <c r="N9" s="206"/>
      <c r="O9" s="230" t="s">
        <v>185</v>
      </c>
      <c r="P9" s="231"/>
      <c r="Q9" s="230" t="s">
        <v>186</v>
      </c>
      <c r="R9" s="231"/>
      <c r="S9" s="204" t="s">
        <v>187</v>
      </c>
      <c r="T9" s="206"/>
    </row>
    <row r="10" spans="1:20" ht="13.5" x14ac:dyDescent="0.25">
      <c r="A10" s="5" t="s">
        <v>99</v>
      </c>
      <c r="B10" s="6" t="s">
        <v>111</v>
      </c>
      <c r="C10" s="199" t="s">
        <v>111</v>
      </c>
      <c r="D10" s="200"/>
      <c r="E10" s="199" t="s">
        <v>111</v>
      </c>
      <c r="F10" s="200"/>
      <c r="G10" s="199" t="s">
        <v>111</v>
      </c>
      <c r="H10" s="200"/>
      <c r="I10" s="199" t="s">
        <v>111</v>
      </c>
      <c r="J10" s="200"/>
      <c r="K10" s="199" t="s">
        <v>111</v>
      </c>
      <c r="L10" s="200"/>
      <c r="M10" s="199" t="s">
        <v>111</v>
      </c>
      <c r="N10" s="200"/>
      <c r="O10" s="199" t="s">
        <v>111</v>
      </c>
      <c r="P10" s="200"/>
      <c r="Q10" s="199" t="s">
        <v>111</v>
      </c>
      <c r="R10" s="200"/>
      <c r="S10" s="199" t="s">
        <v>111</v>
      </c>
      <c r="T10" s="200"/>
    </row>
    <row r="11" spans="1:20" ht="42" x14ac:dyDescent="0.25">
      <c r="A11" s="7" t="s">
        <v>188</v>
      </c>
      <c r="B11" s="6" t="s">
        <v>111</v>
      </c>
      <c r="C11" s="8" t="s">
        <v>111</v>
      </c>
      <c r="D11" s="165">
        <f>'Dari Istat di supporto 3 tkm'!C10</f>
        <v>17693363.5</v>
      </c>
      <c r="E11" s="8" t="s">
        <v>111</v>
      </c>
      <c r="F11" s="165">
        <f>'Dari Istat di supporto 3 tkm'!F10</f>
        <v>44575685.159999996</v>
      </c>
      <c r="G11" s="8" t="s">
        <v>111</v>
      </c>
      <c r="H11" s="165">
        <f>D11+F11</f>
        <v>62269048.659999996</v>
      </c>
      <c r="I11" s="8" t="s">
        <v>111</v>
      </c>
      <c r="J11" s="9">
        <v>115526</v>
      </c>
      <c r="K11" s="8" t="s">
        <v>111</v>
      </c>
      <c r="L11" s="9">
        <v>721436</v>
      </c>
      <c r="M11" s="8" t="s">
        <v>111</v>
      </c>
      <c r="N11" s="9">
        <v>836963</v>
      </c>
      <c r="O11" s="8" t="s">
        <v>111</v>
      </c>
      <c r="P11" s="9">
        <v>330623</v>
      </c>
      <c r="Q11" s="8" t="s">
        <v>111</v>
      </c>
      <c r="R11" s="9">
        <v>9449922</v>
      </c>
      <c r="S11" s="8" t="s">
        <v>111</v>
      </c>
      <c r="T11" s="9">
        <v>9780545</v>
      </c>
    </row>
    <row r="12" spans="1:20" ht="21" x14ac:dyDescent="0.25">
      <c r="A12" s="7" t="s">
        <v>189</v>
      </c>
      <c r="B12" s="6" t="s">
        <v>111</v>
      </c>
      <c r="C12" s="8" t="s">
        <v>111</v>
      </c>
      <c r="D12" s="9">
        <v>53540</v>
      </c>
      <c r="E12" s="8" t="s">
        <v>111</v>
      </c>
      <c r="F12" s="9">
        <v>1448021</v>
      </c>
      <c r="G12" s="8" t="s">
        <v>111</v>
      </c>
      <c r="H12" s="9">
        <v>1501561</v>
      </c>
      <c r="I12" s="8" t="s">
        <v>111</v>
      </c>
      <c r="J12" s="9">
        <v>11693</v>
      </c>
      <c r="K12" s="8" t="s">
        <v>111</v>
      </c>
      <c r="L12" s="9">
        <v>111091</v>
      </c>
      <c r="M12" s="8" t="s">
        <v>111</v>
      </c>
      <c r="N12" s="9">
        <v>122785</v>
      </c>
      <c r="O12" s="8" t="s">
        <v>111</v>
      </c>
      <c r="P12" s="9">
        <v>41846</v>
      </c>
      <c r="Q12" s="8" t="s">
        <v>111</v>
      </c>
      <c r="R12" s="9">
        <v>1336930</v>
      </c>
      <c r="S12" s="8" t="s">
        <v>111</v>
      </c>
      <c r="T12" s="9">
        <v>1378776</v>
      </c>
    </row>
    <row r="13" spans="1:20" ht="31.5" x14ac:dyDescent="0.25">
      <c r="A13" s="7" t="s">
        <v>190</v>
      </c>
      <c r="B13" s="6" t="s">
        <v>111</v>
      </c>
      <c r="C13" s="8" t="s">
        <v>111</v>
      </c>
      <c r="D13" s="9">
        <v>1763135</v>
      </c>
      <c r="E13" s="8" t="s">
        <v>111</v>
      </c>
      <c r="F13" s="9">
        <v>6323253</v>
      </c>
      <c r="G13" s="8" t="s">
        <v>111</v>
      </c>
      <c r="H13" s="9">
        <v>8086388</v>
      </c>
      <c r="I13" s="8" t="s">
        <v>111</v>
      </c>
      <c r="J13" s="9">
        <v>674708</v>
      </c>
      <c r="K13" s="8" t="s">
        <v>111</v>
      </c>
      <c r="L13" s="9">
        <v>366759</v>
      </c>
      <c r="M13" s="8" t="s">
        <v>111</v>
      </c>
      <c r="N13" s="9">
        <v>1041466</v>
      </c>
      <c r="O13" s="8" t="s">
        <v>111</v>
      </c>
      <c r="P13" s="9">
        <v>1088427</v>
      </c>
      <c r="Q13" s="8" t="s">
        <v>111</v>
      </c>
      <c r="R13" s="9">
        <v>5956494</v>
      </c>
      <c r="S13" s="8" t="s">
        <v>111</v>
      </c>
      <c r="T13" s="9">
        <v>7044921</v>
      </c>
    </row>
    <row r="14" spans="1:20" ht="21" x14ac:dyDescent="0.25">
      <c r="A14" s="7" t="s">
        <v>191</v>
      </c>
      <c r="B14" s="6" t="s">
        <v>111</v>
      </c>
      <c r="C14" s="8" t="s">
        <v>111</v>
      </c>
      <c r="D14" s="9">
        <v>753947</v>
      </c>
      <c r="E14" s="8" t="s">
        <v>111</v>
      </c>
      <c r="F14" s="9">
        <v>19295881</v>
      </c>
      <c r="G14" s="8" t="s">
        <v>111</v>
      </c>
      <c r="H14" s="9">
        <v>20049829</v>
      </c>
      <c r="I14" s="8" t="s">
        <v>111</v>
      </c>
      <c r="J14" s="9">
        <v>167775</v>
      </c>
      <c r="K14" s="8" t="s">
        <v>111</v>
      </c>
      <c r="L14" s="9">
        <v>999413</v>
      </c>
      <c r="M14" s="8" t="s">
        <v>111</v>
      </c>
      <c r="N14" s="9">
        <v>1167189</v>
      </c>
      <c r="O14" s="8" t="s">
        <v>111</v>
      </c>
      <c r="P14" s="9">
        <v>586172</v>
      </c>
      <c r="Q14" s="8" t="s">
        <v>111</v>
      </c>
      <c r="R14" s="9">
        <v>18296468</v>
      </c>
      <c r="S14" s="8" t="s">
        <v>111</v>
      </c>
      <c r="T14" s="9">
        <v>18882640</v>
      </c>
    </row>
    <row r="15" spans="1:20" ht="42" x14ac:dyDescent="0.25">
      <c r="A15" s="7" t="s">
        <v>192</v>
      </c>
      <c r="B15" s="6" t="s">
        <v>111</v>
      </c>
      <c r="C15" s="8" t="s">
        <v>111</v>
      </c>
      <c r="D15" s="9">
        <v>33142</v>
      </c>
      <c r="E15" s="8" t="s">
        <v>111</v>
      </c>
      <c r="F15" s="9">
        <v>1283682</v>
      </c>
      <c r="G15" s="8" t="s">
        <v>111</v>
      </c>
      <c r="H15" s="9">
        <v>1316824</v>
      </c>
      <c r="I15" s="8" t="s">
        <v>111</v>
      </c>
      <c r="J15" s="9">
        <v>8513</v>
      </c>
      <c r="K15" s="8" t="s">
        <v>111</v>
      </c>
      <c r="L15" s="9">
        <v>81819</v>
      </c>
      <c r="M15" s="8" t="s">
        <v>111</v>
      </c>
      <c r="N15" s="9">
        <v>90332</v>
      </c>
      <c r="O15" s="8" t="s">
        <v>111</v>
      </c>
      <c r="P15" s="9">
        <v>24629</v>
      </c>
      <c r="Q15" s="8" t="s">
        <v>111</v>
      </c>
      <c r="R15" s="9">
        <v>1201863</v>
      </c>
      <c r="S15" s="8" t="s">
        <v>111</v>
      </c>
      <c r="T15" s="9">
        <v>1226492</v>
      </c>
    </row>
    <row r="16" spans="1:20" ht="63" x14ac:dyDescent="0.25">
      <c r="A16" s="7" t="s">
        <v>193</v>
      </c>
      <c r="B16" s="6" t="s">
        <v>111</v>
      </c>
      <c r="C16" s="8" t="s">
        <v>111</v>
      </c>
      <c r="D16" s="9">
        <v>257106</v>
      </c>
      <c r="E16" s="8" t="s">
        <v>111</v>
      </c>
      <c r="F16" s="9">
        <v>6095126</v>
      </c>
      <c r="G16" s="8" t="s">
        <v>111</v>
      </c>
      <c r="H16" s="9">
        <v>6352232</v>
      </c>
      <c r="I16" s="8" t="s">
        <v>111</v>
      </c>
      <c r="J16" s="9">
        <v>49991</v>
      </c>
      <c r="K16" s="8" t="s">
        <v>111</v>
      </c>
      <c r="L16" s="9">
        <v>371454</v>
      </c>
      <c r="M16" s="8" t="s">
        <v>111</v>
      </c>
      <c r="N16" s="9">
        <v>421445</v>
      </c>
      <c r="O16" s="8" t="s">
        <v>111</v>
      </c>
      <c r="P16" s="9">
        <v>207114</v>
      </c>
      <c r="Q16" s="8" t="s">
        <v>111</v>
      </c>
      <c r="R16" s="9">
        <v>5723672</v>
      </c>
      <c r="S16" s="8" t="s">
        <v>111</v>
      </c>
      <c r="T16" s="9">
        <v>5930787</v>
      </c>
    </row>
    <row r="17" spans="1:20" ht="21" x14ac:dyDescent="0.25">
      <c r="A17" s="7" t="s">
        <v>194</v>
      </c>
      <c r="B17" s="6" t="s">
        <v>111</v>
      </c>
      <c r="C17" s="8" t="s">
        <v>111</v>
      </c>
      <c r="D17" s="9">
        <v>290446</v>
      </c>
      <c r="E17" s="8" t="s">
        <v>111</v>
      </c>
      <c r="F17" s="9">
        <v>4200470</v>
      </c>
      <c r="G17" s="8" t="s">
        <v>111</v>
      </c>
      <c r="H17" s="9">
        <v>4490916</v>
      </c>
      <c r="I17" s="8" t="s">
        <v>111</v>
      </c>
      <c r="J17" s="9">
        <v>67438</v>
      </c>
      <c r="K17" s="8" t="s">
        <v>111</v>
      </c>
      <c r="L17" s="9">
        <v>391386</v>
      </c>
      <c r="M17" s="8" t="s">
        <v>111</v>
      </c>
      <c r="N17" s="9">
        <v>458823</v>
      </c>
      <c r="O17" s="8" t="s">
        <v>111</v>
      </c>
      <c r="P17" s="9">
        <v>223008</v>
      </c>
      <c r="Q17" s="8" t="s">
        <v>111</v>
      </c>
      <c r="R17" s="9">
        <v>3809084</v>
      </c>
      <c r="S17" s="8" t="s">
        <v>111</v>
      </c>
      <c r="T17" s="9">
        <v>4032093</v>
      </c>
    </row>
    <row r="18" spans="1:20" ht="42" x14ac:dyDescent="0.25">
      <c r="A18" s="7" t="s">
        <v>195</v>
      </c>
      <c r="B18" s="6" t="s">
        <v>111</v>
      </c>
      <c r="C18" s="8" t="s">
        <v>111</v>
      </c>
      <c r="D18" s="9">
        <v>200518</v>
      </c>
      <c r="E18" s="8" t="s">
        <v>111</v>
      </c>
      <c r="F18" s="9">
        <v>6590174</v>
      </c>
      <c r="G18" s="8" t="s">
        <v>111</v>
      </c>
      <c r="H18" s="9">
        <v>6790692</v>
      </c>
      <c r="I18" s="8" t="s">
        <v>111</v>
      </c>
      <c r="J18" s="9">
        <v>24599</v>
      </c>
      <c r="K18" s="8" t="s">
        <v>111</v>
      </c>
      <c r="L18" s="9">
        <v>244223</v>
      </c>
      <c r="M18" s="8" t="s">
        <v>111</v>
      </c>
      <c r="N18" s="9">
        <v>268822</v>
      </c>
      <c r="O18" s="8" t="s">
        <v>111</v>
      </c>
      <c r="P18" s="9">
        <v>175919</v>
      </c>
      <c r="Q18" s="8" t="s">
        <v>111</v>
      </c>
      <c r="R18" s="9">
        <v>6345950</v>
      </c>
      <c r="S18" s="8" t="s">
        <v>111</v>
      </c>
      <c r="T18" s="9">
        <v>6521870</v>
      </c>
    </row>
    <row r="19" spans="1:20" ht="21" x14ac:dyDescent="0.25">
      <c r="A19" s="7" t="s">
        <v>196</v>
      </c>
      <c r="B19" s="6" t="s">
        <v>111</v>
      </c>
      <c r="C19" s="8" t="s">
        <v>111</v>
      </c>
      <c r="D19" s="9">
        <v>1071663</v>
      </c>
      <c r="E19" s="8" t="s">
        <v>111</v>
      </c>
      <c r="F19" s="9">
        <v>10331954</v>
      </c>
      <c r="G19" s="8" t="s">
        <v>111</v>
      </c>
      <c r="H19" s="9">
        <v>11403617</v>
      </c>
      <c r="I19" s="8" t="s">
        <v>111</v>
      </c>
      <c r="J19" s="9">
        <v>382062</v>
      </c>
      <c r="K19" s="8" t="s">
        <v>111</v>
      </c>
      <c r="L19" s="9">
        <v>507710</v>
      </c>
      <c r="M19" s="8" t="s">
        <v>111</v>
      </c>
      <c r="N19" s="9">
        <v>889772</v>
      </c>
      <c r="O19" s="8" t="s">
        <v>111</v>
      </c>
      <c r="P19" s="9">
        <v>689601</v>
      </c>
      <c r="Q19" s="8" t="s">
        <v>111</v>
      </c>
      <c r="R19" s="9">
        <v>9824244</v>
      </c>
      <c r="S19" s="8" t="s">
        <v>111</v>
      </c>
      <c r="T19" s="9">
        <v>10513845</v>
      </c>
    </row>
    <row r="20" spans="1:20" ht="31.5" x14ac:dyDescent="0.25">
      <c r="A20" s="7" t="s">
        <v>197</v>
      </c>
      <c r="B20" s="6" t="s">
        <v>111</v>
      </c>
      <c r="C20" s="8" t="s">
        <v>111</v>
      </c>
      <c r="D20" s="9">
        <v>477204</v>
      </c>
      <c r="E20" s="8" t="s">
        <v>111</v>
      </c>
      <c r="F20" s="9">
        <v>11770266</v>
      </c>
      <c r="G20" s="8" t="s">
        <v>111</v>
      </c>
      <c r="H20" s="9">
        <v>12247470</v>
      </c>
      <c r="I20" s="8" t="s">
        <v>111</v>
      </c>
      <c r="J20" s="9">
        <v>132182</v>
      </c>
      <c r="K20" s="8" t="s">
        <v>111</v>
      </c>
      <c r="L20" s="9">
        <v>811214</v>
      </c>
      <c r="M20" s="8" t="s">
        <v>111</v>
      </c>
      <c r="N20" s="9">
        <v>943396</v>
      </c>
      <c r="O20" s="8" t="s">
        <v>111</v>
      </c>
      <c r="P20" s="9">
        <v>345022</v>
      </c>
      <c r="Q20" s="8" t="s">
        <v>111</v>
      </c>
      <c r="R20" s="9">
        <v>10959052</v>
      </c>
      <c r="S20" s="8" t="s">
        <v>111</v>
      </c>
      <c r="T20" s="9">
        <v>11304073</v>
      </c>
    </row>
    <row r="21" spans="1:20" ht="115.5" x14ac:dyDescent="0.25">
      <c r="A21" s="7" t="s">
        <v>198</v>
      </c>
      <c r="B21" s="6" t="s">
        <v>111</v>
      </c>
      <c r="C21" s="8" t="s">
        <v>111</v>
      </c>
      <c r="D21" s="9">
        <v>69763</v>
      </c>
      <c r="E21" s="8" t="s">
        <v>111</v>
      </c>
      <c r="F21" s="9">
        <v>1650322</v>
      </c>
      <c r="G21" s="8" t="s">
        <v>111</v>
      </c>
      <c r="H21" s="9">
        <v>1720084</v>
      </c>
      <c r="I21" s="8" t="s">
        <v>111</v>
      </c>
      <c r="J21" s="9">
        <v>12799</v>
      </c>
      <c r="K21" s="8" t="s">
        <v>111</v>
      </c>
      <c r="L21" s="9">
        <v>76505</v>
      </c>
      <c r="M21" s="8" t="s">
        <v>111</v>
      </c>
      <c r="N21" s="9">
        <v>89303</v>
      </c>
      <c r="O21" s="8" t="s">
        <v>111</v>
      </c>
      <c r="P21" s="9">
        <v>56964</v>
      </c>
      <c r="Q21" s="8" t="s">
        <v>111</v>
      </c>
      <c r="R21" s="9">
        <v>1573817</v>
      </c>
      <c r="S21" s="8" t="s">
        <v>111</v>
      </c>
      <c r="T21" s="9">
        <v>1630781</v>
      </c>
    </row>
    <row r="22" spans="1:20" ht="15.75" x14ac:dyDescent="0.25">
      <c r="A22" s="7" t="s">
        <v>199</v>
      </c>
      <c r="B22" s="6" t="s">
        <v>111</v>
      </c>
      <c r="C22" s="8" t="s">
        <v>111</v>
      </c>
      <c r="D22" s="9">
        <v>142968</v>
      </c>
      <c r="E22" s="8" t="s">
        <v>111</v>
      </c>
      <c r="F22" s="9">
        <v>2412629</v>
      </c>
      <c r="G22" s="8" t="s">
        <v>111</v>
      </c>
      <c r="H22" s="9">
        <v>2555596</v>
      </c>
      <c r="I22" s="8" t="s">
        <v>111</v>
      </c>
      <c r="J22" s="9">
        <v>72084</v>
      </c>
      <c r="K22" s="8" t="s">
        <v>111</v>
      </c>
      <c r="L22" s="9">
        <v>140448</v>
      </c>
      <c r="M22" s="8" t="s">
        <v>111</v>
      </c>
      <c r="N22" s="9">
        <v>212532</v>
      </c>
      <c r="O22" s="8" t="s">
        <v>111</v>
      </c>
      <c r="P22" s="9">
        <v>70883</v>
      </c>
      <c r="Q22" s="8" t="s">
        <v>111</v>
      </c>
      <c r="R22" s="9">
        <v>2272181</v>
      </c>
      <c r="S22" s="8" t="s">
        <v>111</v>
      </c>
      <c r="T22" s="9">
        <v>2343064</v>
      </c>
    </row>
    <row r="23" spans="1:20" ht="15.75" x14ac:dyDescent="0.25">
      <c r="A23" s="7" t="s">
        <v>200</v>
      </c>
      <c r="B23" s="6" t="s">
        <v>111</v>
      </c>
      <c r="C23" s="8" t="s">
        <v>111</v>
      </c>
      <c r="D23" s="9">
        <v>33497</v>
      </c>
      <c r="E23" s="8" t="s">
        <v>111</v>
      </c>
      <c r="F23" s="9">
        <v>1855672</v>
      </c>
      <c r="G23" s="8" t="s">
        <v>111</v>
      </c>
      <c r="H23" s="9">
        <v>1889169</v>
      </c>
      <c r="I23" s="8" t="s">
        <v>111</v>
      </c>
      <c r="J23" s="9">
        <v>1313</v>
      </c>
      <c r="K23" s="8" t="s">
        <v>111</v>
      </c>
      <c r="L23" s="9">
        <v>37443</v>
      </c>
      <c r="M23" s="8" t="s">
        <v>111</v>
      </c>
      <c r="N23" s="9">
        <v>38756</v>
      </c>
      <c r="O23" s="8" t="s">
        <v>111</v>
      </c>
      <c r="P23" s="9">
        <v>32184</v>
      </c>
      <c r="Q23" s="8" t="s">
        <v>111</v>
      </c>
      <c r="R23" s="9">
        <v>1818229</v>
      </c>
      <c r="S23" s="8" t="s">
        <v>111</v>
      </c>
      <c r="T23" s="9">
        <v>1850413</v>
      </c>
    </row>
    <row r="24" spans="1:20" ht="21" x14ac:dyDescent="0.25">
      <c r="A24" s="7" t="s">
        <v>201</v>
      </c>
      <c r="B24" s="6" t="s">
        <v>111</v>
      </c>
      <c r="C24" s="8" t="s">
        <v>111</v>
      </c>
      <c r="D24" s="9">
        <v>1136684</v>
      </c>
      <c r="E24" s="8" t="s">
        <v>111</v>
      </c>
      <c r="F24" s="9">
        <v>7891303</v>
      </c>
      <c r="G24" s="8" t="s">
        <v>111</v>
      </c>
      <c r="H24" s="9">
        <v>9027987</v>
      </c>
      <c r="I24" s="8" t="s">
        <v>111</v>
      </c>
      <c r="J24" s="9">
        <v>197128</v>
      </c>
      <c r="K24" s="8" t="s">
        <v>111</v>
      </c>
      <c r="L24" s="9">
        <v>440326</v>
      </c>
      <c r="M24" s="8" t="s">
        <v>111</v>
      </c>
      <c r="N24" s="9">
        <v>637453</v>
      </c>
      <c r="O24" s="8" t="s">
        <v>111</v>
      </c>
      <c r="P24" s="9">
        <v>939556</v>
      </c>
      <c r="Q24" s="8" t="s">
        <v>111</v>
      </c>
      <c r="R24" s="9">
        <v>7450977</v>
      </c>
      <c r="S24" s="8" t="s">
        <v>111</v>
      </c>
      <c r="T24" s="9">
        <v>8390533</v>
      </c>
    </row>
    <row r="25" spans="1:20" ht="15.75" x14ac:dyDescent="0.25">
      <c r="A25" s="7" t="s">
        <v>202</v>
      </c>
      <c r="B25" s="6" t="s">
        <v>111</v>
      </c>
      <c r="C25" s="8" t="s">
        <v>111</v>
      </c>
      <c r="D25" s="9">
        <v>35223</v>
      </c>
      <c r="E25" s="8" t="s">
        <v>111</v>
      </c>
      <c r="F25" s="9">
        <v>2443240</v>
      </c>
      <c r="G25" s="8" t="s">
        <v>111</v>
      </c>
      <c r="H25" s="9">
        <v>2478463</v>
      </c>
      <c r="I25" s="8" t="s">
        <v>111</v>
      </c>
      <c r="J25" s="9">
        <v>3</v>
      </c>
      <c r="K25" s="8" t="s">
        <v>111</v>
      </c>
      <c r="L25" s="9">
        <v>13</v>
      </c>
      <c r="M25" s="8" t="s">
        <v>111</v>
      </c>
      <c r="N25" s="9">
        <v>16</v>
      </c>
      <c r="O25" s="8" t="s">
        <v>111</v>
      </c>
      <c r="P25" s="9">
        <v>35220</v>
      </c>
      <c r="Q25" s="8" t="s">
        <v>111</v>
      </c>
      <c r="R25" s="9">
        <v>2443227</v>
      </c>
      <c r="S25" s="8" t="s">
        <v>111</v>
      </c>
      <c r="T25" s="9">
        <v>2478447</v>
      </c>
    </row>
    <row r="26" spans="1:20" ht="21" x14ac:dyDescent="0.25">
      <c r="A26" s="7" t="s">
        <v>203</v>
      </c>
      <c r="B26" s="6" t="s">
        <v>111</v>
      </c>
      <c r="C26" s="8" t="s">
        <v>111</v>
      </c>
      <c r="D26" s="9">
        <v>140664</v>
      </c>
      <c r="E26" s="8" t="s">
        <v>111</v>
      </c>
      <c r="F26" s="9">
        <v>2267578</v>
      </c>
      <c r="G26" s="8" t="s">
        <v>111</v>
      </c>
      <c r="H26" s="9">
        <v>2408242</v>
      </c>
      <c r="I26" s="8" t="s">
        <v>111</v>
      </c>
      <c r="J26" s="9">
        <v>17418</v>
      </c>
      <c r="K26" s="8" t="s">
        <v>111</v>
      </c>
      <c r="L26" s="9">
        <v>85152</v>
      </c>
      <c r="M26" s="8" t="s">
        <v>111</v>
      </c>
      <c r="N26" s="9">
        <v>102570</v>
      </c>
      <c r="O26" s="8" t="s">
        <v>111</v>
      </c>
      <c r="P26" s="9">
        <v>123246</v>
      </c>
      <c r="Q26" s="8" t="s">
        <v>111</v>
      </c>
      <c r="R26" s="9">
        <v>2182426</v>
      </c>
      <c r="S26" s="8" t="s">
        <v>111</v>
      </c>
      <c r="T26" s="9">
        <v>2305672</v>
      </c>
    </row>
    <row r="27" spans="1:20" ht="84" x14ac:dyDescent="0.25">
      <c r="A27" s="7" t="s">
        <v>204</v>
      </c>
      <c r="B27" s="6" t="s">
        <v>111</v>
      </c>
      <c r="C27" s="8" t="s">
        <v>111</v>
      </c>
      <c r="D27" s="9">
        <v>17461</v>
      </c>
      <c r="E27" s="8" t="s">
        <v>111</v>
      </c>
      <c r="F27" s="9">
        <v>87725</v>
      </c>
      <c r="G27" s="8" t="s">
        <v>111</v>
      </c>
      <c r="H27" s="9">
        <v>105186</v>
      </c>
      <c r="I27" s="8" t="s">
        <v>111</v>
      </c>
      <c r="J27" s="9">
        <v>6881</v>
      </c>
      <c r="K27" s="8" t="s">
        <v>111</v>
      </c>
      <c r="L27" s="9">
        <v>14020</v>
      </c>
      <c r="M27" s="8" t="s">
        <v>111</v>
      </c>
      <c r="N27" s="9">
        <v>20901</v>
      </c>
      <c r="O27" s="8" t="s">
        <v>111</v>
      </c>
      <c r="P27" s="9">
        <v>10580</v>
      </c>
      <c r="Q27" s="8" t="s">
        <v>111</v>
      </c>
      <c r="R27" s="9">
        <v>73705</v>
      </c>
      <c r="S27" s="8" t="s">
        <v>111</v>
      </c>
      <c r="T27" s="9">
        <v>84284</v>
      </c>
    </row>
    <row r="28" spans="1:20" ht="21" x14ac:dyDescent="0.25">
      <c r="A28" s="7" t="s">
        <v>205</v>
      </c>
      <c r="B28" s="6" t="s">
        <v>111</v>
      </c>
      <c r="C28" s="8" t="s">
        <v>111</v>
      </c>
      <c r="D28" s="9">
        <v>250435</v>
      </c>
      <c r="E28" s="8" t="s">
        <v>111</v>
      </c>
      <c r="F28" s="9">
        <v>7785716</v>
      </c>
      <c r="G28" s="8" t="s">
        <v>111</v>
      </c>
      <c r="H28" s="9">
        <v>8036151</v>
      </c>
      <c r="I28" s="8" t="s">
        <v>111</v>
      </c>
      <c r="J28" s="9">
        <v>18231</v>
      </c>
      <c r="K28" s="8" t="s">
        <v>111</v>
      </c>
      <c r="L28" s="9">
        <v>49057</v>
      </c>
      <c r="M28" s="8" t="s">
        <v>111</v>
      </c>
      <c r="N28" s="9">
        <v>67289</v>
      </c>
      <c r="O28" s="8" t="s">
        <v>111</v>
      </c>
      <c r="P28" s="9">
        <v>232204</v>
      </c>
      <c r="Q28" s="8" t="s">
        <v>111</v>
      </c>
      <c r="R28" s="9">
        <v>7736658</v>
      </c>
      <c r="S28" s="8" t="s">
        <v>111</v>
      </c>
      <c r="T28" s="9">
        <v>7968862</v>
      </c>
    </row>
    <row r="29" spans="1:20" ht="63" x14ac:dyDescent="0.25">
      <c r="A29" s="7" t="s">
        <v>206</v>
      </c>
      <c r="B29" s="6" t="s">
        <v>111</v>
      </c>
      <c r="C29" s="8" t="s">
        <v>111</v>
      </c>
      <c r="D29" s="9">
        <v>101820</v>
      </c>
      <c r="E29" s="8" t="s">
        <v>111</v>
      </c>
      <c r="F29" s="9">
        <v>3977400</v>
      </c>
      <c r="G29" s="8" t="s">
        <v>111</v>
      </c>
      <c r="H29" s="9">
        <v>4079220</v>
      </c>
      <c r="I29" s="8" t="s">
        <v>111</v>
      </c>
      <c r="J29" s="9">
        <v>6722</v>
      </c>
      <c r="K29" s="8" t="s">
        <v>111</v>
      </c>
      <c r="L29" s="9">
        <v>16605</v>
      </c>
      <c r="M29" s="8" t="s">
        <v>111</v>
      </c>
      <c r="N29" s="9">
        <v>23327</v>
      </c>
      <c r="O29" s="8" t="s">
        <v>111</v>
      </c>
      <c r="P29" s="9">
        <v>95098</v>
      </c>
      <c r="Q29" s="8" t="s">
        <v>111</v>
      </c>
      <c r="R29" s="9">
        <v>3960795</v>
      </c>
      <c r="S29" s="8" t="s">
        <v>111</v>
      </c>
      <c r="T29" s="9">
        <v>4055892</v>
      </c>
    </row>
    <row r="30" spans="1:20" ht="15.75" x14ac:dyDescent="0.25">
      <c r="A30" s="7" t="s">
        <v>207</v>
      </c>
      <c r="B30" s="6" t="s">
        <v>111</v>
      </c>
      <c r="C30" s="8" t="s">
        <v>111</v>
      </c>
      <c r="D30" s="9">
        <v>449076</v>
      </c>
      <c r="E30" s="8" t="s">
        <v>111</v>
      </c>
      <c r="F30" s="9">
        <v>9308735</v>
      </c>
      <c r="G30" s="8" t="s">
        <v>111</v>
      </c>
      <c r="H30" s="9">
        <v>9757811</v>
      </c>
      <c r="I30" s="8" t="s">
        <v>111</v>
      </c>
      <c r="J30" s="9">
        <v>27771</v>
      </c>
      <c r="K30" s="8" t="s">
        <v>111</v>
      </c>
      <c r="L30" s="9">
        <v>52362</v>
      </c>
      <c r="M30" s="8" t="s">
        <v>111</v>
      </c>
      <c r="N30" s="9">
        <v>80133</v>
      </c>
      <c r="O30" s="8" t="s">
        <v>111</v>
      </c>
      <c r="P30" s="9">
        <v>421305</v>
      </c>
      <c r="Q30" s="8" t="s">
        <v>111</v>
      </c>
      <c r="R30" s="9">
        <v>9256373</v>
      </c>
      <c r="S30" s="8" t="s">
        <v>111</v>
      </c>
      <c r="T30" s="9">
        <v>9677678</v>
      </c>
    </row>
    <row r="31" spans="1:20" ht="15.75" x14ac:dyDescent="0.25">
      <c r="A31" s="7" t="s">
        <v>100</v>
      </c>
      <c r="B31" s="6" t="s">
        <v>111</v>
      </c>
      <c r="C31" s="8" t="s">
        <v>111</v>
      </c>
      <c r="D31" s="9">
        <v>7724440</v>
      </c>
      <c r="E31" s="8" t="s">
        <v>111</v>
      </c>
      <c r="F31" s="9">
        <v>117190503</v>
      </c>
      <c r="G31" s="8" t="s">
        <v>111</v>
      </c>
      <c r="H31" s="9">
        <v>124914943</v>
      </c>
      <c r="I31" s="8" t="s">
        <v>111</v>
      </c>
      <c r="J31" s="9">
        <v>1994838</v>
      </c>
      <c r="K31" s="8" t="s">
        <v>111</v>
      </c>
      <c r="L31" s="9">
        <v>5518437</v>
      </c>
      <c r="M31" s="8" t="s">
        <v>111</v>
      </c>
      <c r="N31" s="9">
        <v>7513275</v>
      </c>
      <c r="O31" s="8" t="s">
        <v>111</v>
      </c>
      <c r="P31" s="9">
        <v>5729602</v>
      </c>
      <c r="Q31" s="8" t="s">
        <v>111</v>
      </c>
      <c r="R31" s="9">
        <v>111672066</v>
      </c>
      <c r="S31" s="8" t="s">
        <v>111</v>
      </c>
      <c r="T31" s="9">
        <v>117401668</v>
      </c>
    </row>
    <row r="32" spans="1:20" x14ac:dyDescent="0.2">
      <c r="A32" s="17" t="s">
        <v>213</v>
      </c>
    </row>
  </sheetData>
  <mergeCells count="33">
    <mergeCell ref="O10:P10"/>
    <mergeCell ref="Q10:R10"/>
    <mergeCell ref="S10:T10"/>
    <mergeCell ref="M9:N9"/>
    <mergeCell ref="O9:P9"/>
    <mergeCell ref="Q9:R9"/>
    <mergeCell ref="S9:T9"/>
    <mergeCell ref="M10:N10"/>
    <mergeCell ref="C10:D10"/>
    <mergeCell ref="E10:F10"/>
    <mergeCell ref="G10:H10"/>
    <mergeCell ref="I10:J10"/>
    <mergeCell ref="K10:L10"/>
    <mergeCell ref="K9:L9"/>
    <mergeCell ref="A6:B6"/>
    <mergeCell ref="C6:T6"/>
    <mergeCell ref="A7:B7"/>
    <mergeCell ref="C7:T7"/>
    <mergeCell ref="A8:B8"/>
    <mergeCell ref="C8:H8"/>
    <mergeCell ref="I8:N8"/>
    <mergeCell ref="O8:T8"/>
    <mergeCell ref="A9:B9"/>
    <mergeCell ref="C9:D9"/>
    <mergeCell ref="E9:F9"/>
    <mergeCell ref="G9:H9"/>
    <mergeCell ref="I9:J9"/>
    <mergeCell ref="A3:B3"/>
    <mergeCell ref="C3:T3"/>
    <mergeCell ref="A4:B4"/>
    <mergeCell ref="C4:T4"/>
    <mergeCell ref="A5:B5"/>
    <mergeCell ref="C5:T5"/>
  </mergeCells>
  <hyperlinks>
    <hyperlink ref="A2" r:id="rId1" display="http://dati.istat.it/OECDStat_Metadata/ShowMetadata.ashx?Dataset=DCSC_TRAMERCIS1&amp;ShowOnWeb=true&amp;Lang=it" xr:uid="{00000000-0004-0000-0600-000000000000}"/>
    <hyperlink ref="C9" r:id="rId2" display="http://dati.istat.it/OECDStat_Metadata/ShowMetadata.ashx?Dataset=DCSC_TRAMERCIS1&amp;Coords=[LUNGHEZZA].[KM_UN_50]&amp;ShowOnWeb=true&amp;Lang=it" xr:uid="{00000000-0004-0000-0600-000001000000}"/>
    <hyperlink ref="E9" r:id="rId3" display="http://dati.istat.it/OECDStat_Metadata/ShowMetadata.ashx?Dataset=DCSC_TRAMERCIS1&amp;Coords=[LUNGHEZZA].[KM_GE_50]&amp;ShowOnWeb=true&amp;Lang=it" xr:uid="{00000000-0004-0000-0600-000002000000}"/>
    <hyperlink ref="I9" r:id="rId4" display="http://dati.istat.it/OECDStat_Metadata/ShowMetadata.ashx?Dataset=DCSC_TRAMERCIS1&amp;Coords=[LUNGHEZZA].[KM_UN_50]&amp;ShowOnWeb=true&amp;Lang=it" xr:uid="{00000000-0004-0000-0600-000003000000}"/>
    <hyperlink ref="K9" r:id="rId5" display="http://dati.istat.it/OECDStat_Metadata/ShowMetadata.ashx?Dataset=DCSC_TRAMERCIS1&amp;Coords=[LUNGHEZZA].[KM_GE_50]&amp;ShowOnWeb=true&amp;Lang=it" xr:uid="{00000000-0004-0000-0600-000004000000}"/>
    <hyperlink ref="O9" r:id="rId6" display="http://dati.istat.it/OECDStat_Metadata/ShowMetadata.ashx?Dataset=DCSC_TRAMERCIS1&amp;Coords=[LUNGHEZZA].[KM_UN_50]&amp;ShowOnWeb=true&amp;Lang=it" xr:uid="{00000000-0004-0000-0600-000005000000}"/>
    <hyperlink ref="Q9" r:id="rId7" display="http://dati.istat.it/OECDStat_Metadata/ShowMetadata.ashx?Dataset=DCSC_TRAMERCIS1&amp;Coords=[LUNGHEZZA].[KM_GE_50]&amp;ShowOnWeb=true&amp;Lang=it" xr:uid="{00000000-0004-0000-0600-000006000000}"/>
    <hyperlink ref="A32" r:id="rId8" display="http://dativ7a.istat.it//index.aspx?DatasetCode=DCSC_TRAMERCIS1" xr:uid="{00000000-0004-0000-0600-000007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J64"/>
  <sheetViews>
    <sheetView topLeftCell="C24" workbookViewId="0">
      <selection activeCell="B47" sqref="B47"/>
    </sheetView>
  </sheetViews>
  <sheetFormatPr defaultRowHeight="12.75" x14ac:dyDescent="0.2"/>
  <cols>
    <col min="2" max="2" width="65.85546875" customWidth="1"/>
    <col min="3" max="3" width="15" customWidth="1"/>
    <col min="4" max="4" width="20.28515625" customWidth="1"/>
    <col min="6" max="6" width="18" customWidth="1"/>
    <col min="7" max="7" width="14.42578125" customWidth="1"/>
    <col min="9" max="9" width="15.140625" customWidth="1"/>
    <col min="10" max="10" width="13.85546875" customWidth="1"/>
  </cols>
  <sheetData>
    <row r="3" spans="2:10" ht="15" x14ac:dyDescent="0.25">
      <c r="B3" s="137" t="s">
        <v>227</v>
      </c>
      <c r="C3" s="137"/>
      <c r="D3" s="137"/>
      <c r="E3" s="137"/>
      <c r="F3" s="137"/>
    </row>
    <row r="5" spans="2:10" ht="15" x14ac:dyDescent="0.25">
      <c r="C5" s="235" t="s">
        <v>228</v>
      </c>
      <c r="D5" s="235"/>
      <c r="E5" s="137"/>
      <c r="F5" s="236" t="s">
        <v>229</v>
      </c>
      <c r="G5" s="236"/>
      <c r="H5" s="137"/>
      <c r="I5" s="237" t="s">
        <v>230</v>
      </c>
      <c r="J5" s="237"/>
    </row>
    <row r="6" spans="2:10" ht="15" x14ac:dyDescent="0.25">
      <c r="B6" s="137" t="s">
        <v>231</v>
      </c>
      <c r="C6" s="235" t="s">
        <v>232</v>
      </c>
      <c r="D6" s="235"/>
      <c r="E6" s="137"/>
      <c r="F6" s="236" t="s">
        <v>233</v>
      </c>
      <c r="G6" s="236"/>
      <c r="H6" s="137"/>
      <c r="I6" s="138"/>
      <c r="J6" s="138"/>
    </row>
    <row r="7" spans="2:10" ht="15" x14ac:dyDescent="0.25">
      <c r="C7" s="139" t="s">
        <v>52</v>
      </c>
      <c r="D7" s="139" t="s">
        <v>234</v>
      </c>
      <c r="E7" s="137"/>
      <c r="F7" s="140" t="s">
        <v>52</v>
      </c>
      <c r="G7" s="140" t="s">
        <v>234</v>
      </c>
      <c r="H7" s="137"/>
      <c r="I7" s="138" t="s">
        <v>52</v>
      </c>
      <c r="J7" s="138" t="s">
        <v>234</v>
      </c>
    </row>
    <row r="8" spans="2:10" ht="15" x14ac:dyDescent="0.25">
      <c r="B8" t="s">
        <v>11</v>
      </c>
      <c r="C8" s="139"/>
      <c r="D8" s="139" t="s">
        <v>235</v>
      </c>
      <c r="E8" s="137"/>
      <c r="F8" s="140"/>
      <c r="G8" s="140" t="s">
        <v>235</v>
      </c>
      <c r="H8" s="137"/>
      <c r="I8" s="138"/>
      <c r="J8" s="138" t="s">
        <v>235</v>
      </c>
    </row>
    <row r="9" spans="2:10" x14ac:dyDescent="0.2">
      <c r="B9" t="s">
        <v>11</v>
      </c>
      <c r="C9" s="141"/>
      <c r="D9" s="141"/>
      <c r="F9" s="142"/>
      <c r="G9" s="142"/>
      <c r="I9" s="143"/>
      <c r="J9" s="143"/>
    </row>
    <row r="10" spans="2:10" ht="39.75" customHeight="1" x14ac:dyDescent="0.2">
      <c r="B10" s="144" t="s">
        <v>61</v>
      </c>
      <c r="C10" s="145">
        <v>17693363.5</v>
      </c>
      <c r="D10" s="145">
        <v>424305.158</v>
      </c>
      <c r="E10" s="146"/>
      <c r="F10" s="145">
        <v>44575685.159999996</v>
      </c>
      <c r="G10" s="145">
        <v>11154029.095000001</v>
      </c>
      <c r="H10" s="146"/>
      <c r="I10" s="145">
        <v>62269048.659999996</v>
      </c>
      <c r="J10" s="145">
        <v>11578334.253</v>
      </c>
    </row>
    <row r="11" spans="2:10" ht="27.75" customHeight="1" x14ac:dyDescent="0.2">
      <c r="B11" s="144" t="s">
        <v>62</v>
      </c>
      <c r="C11" s="145">
        <v>3499222.182</v>
      </c>
      <c r="D11" s="145">
        <v>82170.341</v>
      </c>
      <c r="E11" s="146"/>
      <c r="F11" s="145">
        <v>10167800.664999999</v>
      </c>
      <c r="G11" s="145">
        <v>2285422.6839999999</v>
      </c>
      <c r="H11" s="146"/>
      <c r="I11" s="145">
        <v>13667022.846999999</v>
      </c>
      <c r="J11" s="145">
        <v>2367593.0249999999</v>
      </c>
    </row>
    <row r="12" spans="2:10" ht="25.5" x14ac:dyDescent="0.2">
      <c r="B12" s="144" t="s">
        <v>236</v>
      </c>
      <c r="C12" s="145">
        <v>111869455.625</v>
      </c>
      <c r="D12" s="145">
        <v>1875325.426</v>
      </c>
      <c r="E12" s="146"/>
      <c r="F12" s="145">
        <v>40978999.204999998</v>
      </c>
      <c r="G12" s="145">
        <v>6182240.6210000003</v>
      </c>
      <c r="H12" s="146"/>
      <c r="I12" s="145">
        <v>152848454.82999998</v>
      </c>
      <c r="J12" s="145">
        <v>8057566.0470000003</v>
      </c>
    </row>
    <row r="13" spans="2:10" ht="38.25" x14ac:dyDescent="0.2">
      <c r="B13" s="144" t="s">
        <v>64</v>
      </c>
      <c r="C13" s="145">
        <v>31839050.848000001</v>
      </c>
      <c r="D13" s="145">
        <v>770403.09699999995</v>
      </c>
      <c r="E13" s="146"/>
      <c r="F13" s="145">
        <v>94313094.112000003</v>
      </c>
      <c r="G13" s="145">
        <v>22708885.899999999</v>
      </c>
      <c r="H13" s="146"/>
      <c r="I13" s="145">
        <v>126152144.96000001</v>
      </c>
      <c r="J13" s="145">
        <v>23479288.997000001</v>
      </c>
    </row>
    <row r="14" spans="2:10" ht="25.5" x14ac:dyDescent="0.2">
      <c r="B14" s="144" t="s">
        <v>65</v>
      </c>
      <c r="C14" s="145">
        <v>2300841.2650000001</v>
      </c>
      <c r="D14" s="145">
        <v>52520.601000000002</v>
      </c>
      <c r="E14" s="146"/>
      <c r="F14" s="145">
        <v>5500425.608</v>
      </c>
      <c r="G14" s="145">
        <v>1563781.2120000001</v>
      </c>
      <c r="H14" s="146"/>
      <c r="I14" s="145">
        <v>7801266.8729999997</v>
      </c>
      <c r="J14" s="145">
        <v>1616301.8130000001</v>
      </c>
    </row>
    <row r="15" spans="2:10" ht="38.25" x14ac:dyDescent="0.2">
      <c r="B15" s="144" t="s">
        <v>66</v>
      </c>
      <c r="C15" s="145">
        <v>15607388.287</v>
      </c>
      <c r="D15" s="145">
        <v>325977.39500000002</v>
      </c>
      <c r="E15" s="146"/>
      <c r="F15" s="145">
        <v>26295145.526999999</v>
      </c>
      <c r="G15" s="145">
        <v>6141171.0379999997</v>
      </c>
      <c r="H15" s="146"/>
      <c r="I15" s="145">
        <v>41902533.813999996</v>
      </c>
      <c r="J15" s="145">
        <v>6467148.4330000002</v>
      </c>
    </row>
    <row r="16" spans="2:10" x14ac:dyDescent="0.2">
      <c r="B16" s="144" t="s">
        <v>67</v>
      </c>
      <c r="C16" s="145">
        <v>11622076.608999999</v>
      </c>
      <c r="D16" s="145">
        <v>284695.79599999997</v>
      </c>
      <c r="E16" s="146"/>
      <c r="F16" s="145">
        <v>33401074.835000001</v>
      </c>
      <c r="G16" s="145">
        <v>4717345.5789999999</v>
      </c>
      <c r="H16" s="146"/>
      <c r="I16" s="145">
        <v>45023151.443999998</v>
      </c>
      <c r="J16" s="145">
        <v>5002041.375</v>
      </c>
    </row>
    <row r="17" spans="2:10" ht="38.25" x14ac:dyDescent="0.2">
      <c r="B17" s="144" t="s">
        <v>68</v>
      </c>
      <c r="C17" s="145">
        <v>9158520.375</v>
      </c>
      <c r="D17" s="145">
        <v>210062.85800000001</v>
      </c>
      <c r="E17" s="146"/>
      <c r="F17" s="145">
        <v>28085382.642000001</v>
      </c>
      <c r="G17" s="145">
        <v>7371196.398</v>
      </c>
      <c r="H17" s="146"/>
      <c r="I17" s="145">
        <v>37243903.017000005</v>
      </c>
      <c r="J17" s="145">
        <v>7581259.2560000001</v>
      </c>
    </row>
    <row r="18" spans="2:10" ht="38.25" x14ac:dyDescent="0.2">
      <c r="B18" s="144" t="s">
        <v>69</v>
      </c>
      <c r="C18" s="145">
        <v>66773669.038999997</v>
      </c>
      <c r="D18" s="145">
        <v>1292531.2009999999</v>
      </c>
      <c r="E18" s="146"/>
      <c r="F18" s="145">
        <v>52284044.865000002</v>
      </c>
      <c r="G18" s="145">
        <v>10287391.947000001</v>
      </c>
      <c r="H18" s="146"/>
      <c r="I18" s="145">
        <v>119057713.904</v>
      </c>
      <c r="J18" s="145">
        <v>11579923.148</v>
      </c>
    </row>
    <row r="19" spans="2:10" ht="25.5" x14ac:dyDescent="0.2">
      <c r="B19" s="144" t="s">
        <v>70</v>
      </c>
      <c r="C19" s="145">
        <v>18913852.232999999</v>
      </c>
      <c r="D19" s="145">
        <v>436592.51</v>
      </c>
      <c r="E19" s="146"/>
      <c r="F19" s="145">
        <v>54950842.648999996</v>
      </c>
      <c r="G19" s="145">
        <v>13795862.608999999</v>
      </c>
      <c r="H19" s="146"/>
      <c r="I19" s="145">
        <v>73864694.881999999</v>
      </c>
      <c r="J19" s="145">
        <v>14232455.119000001</v>
      </c>
    </row>
    <row r="20" spans="2:10" ht="51" x14ac:dyDescent="0.2">
      <c r="B20" s="144" t="s">
        <v>71</v>
      </c>
      <c r="C20" s="145">
        <v>3344493.4989999998</v>
      </c>
      <c r="D20" s="145">
        <v>75528.968999999997</v>
      </c>
      <c r="E20" s="146"/>
      <c r="F20" s="145">
        <v>7035194.926</v>
      </c>
      <c r="G20" s="145">
        <v>1876292.118</v>
      </c>
      <c r="H20" s="146"/>
      <c r="I20" s="145">
        <v>10379688.425000001</v>
      </c>
      <c r="J20" s="145">
        <v>1951821.0870000001</v>
      </c>
    </row>
    <row r="21" spans="2:10" x14ac:dyDescent="0.2">
      <c r="B21" s="144" t="s">
        <v>72</v>
      </c>
      <c r="C21" s="145">
        <v>7654438.6979999999</v>
      </c>
      <c r="D21" s="145">
        <v>142785.60699999999</v>
      </c>
      <c r="E21" s="146"/>
      <c r="F21" s="145">
        <v>8219788.3990000002</v>
      </c>
      <c r="G21" s="145">
        <v>2422275.1749999998</v>
      </c>
      <c r="H21" s="146"/>
      <c r="I21" s="145">
        <v>15874227.096999999</v>
      </c>
      <c r="J21" s="145">
        <v>2565060.7820000001</v>
      </c>
    </row>
    <row r="22" spans="2:10" x14ac:dyDescent="0.2">
      <c r="B22" s="144" t="s">
        <v>73</v>
      </c>
      <c r="C22" s="145">
        <v>4330814.5209999997</v>
      </c>
      <c r="D22" s="145">
        <v>62491.580999999998</v>
      </c>
      <c r="E22" s="146"/>
      <c r="F22" s="145">
        <v>5559128.1299999999</v>
      </c>
      <c r="G22" s="145">
        <v>1697991.1529999999</v>
      </c>
      <c r="H22" s="146"/>
      <c r="I22" s="145">
        <v>9889942.6510000005</v>
      </c>
      <c r="J22" s="145">
        <v>1760482.7339999999</v>
      </c>
    </row>
    <row r="23" spans="2:10" x14ac:dyDescent="0.2">
      <c r="B23" s="144" t="s">
        <v>74</v>
      </c>
      <c r="C23" s="145">
        <v>60214776.924000002</v>
      </c>
      <c r="D23" s="145">
        <v>1313884.6270000001</v>
      </c>
      <c r="E23" s="146"/>
      <c r="F23" s="145">
        <v>54677412.423</v>
      </c>
      <c r="G23" s="145">
        <v>9369317.8100000005</v>
      </c>
      <c r="H23" s="146"/>
      <c r="I23" s="145">
        <v>114892189.347</v>
      </c>
      <c r="J23" s="145">
        <v>10683202.437000001</v>
      </c>
    </row>
    <row r="24" spans="2:10" x14ac:dyDescent="0.2">
      <c r="B24" s="144" t="s">
        <v>75</v>
      </c>
      <c r="C24" s="145">
        <v>1869494.2790000001</v>
      </c>
      <c r="D24" s="145">
        <v>47752.665999999997</v>
      </c>
      <c r="E24" s="146"/>
      <c r="F24" s="145">
        <v>13743129.943</v>
      </c>
      <c r="G24" s="145">
        <v>3807133.486</v>
      </c>
      <c r="H24" s="146"/>
      <c r="I24" s="145">
        <v>15612624.221999999</v>
      </c>
      <c r="J24" s="145">
        <v>3854886.1519999998</v>
      </c>
    </row>
    <row r="25" spans="2:10" ht="25.5" x14ac:dyDescent="0.2">
      <c r="B25" s="144" t="s">
        <v>76</v>
      </c>
      <c r="C25" s="145">
        <v>4952689.2350000003</v>
      </c>
      <c r="D25" s="145">
        <v>125199.505</v>
      </c>
      <c r="E25" s="146"/>
      <c r="F25" s="145">
        <v>10768672.639</v>
      </c>
      <c r="G25" s="145">
        <v>2248715.2420000001</v>
      </c>
      <c r="H25" s="146"/>
      <c r="I25" s="145">
        <v>15721361.874000002</v>
      </c>
      <c r="J25" s="145">
        <v>2373914.747</v>
      </c>
    </row>
    <row r="26" spans="2:10" ht="51" x14ac:dyDescent="0.2">
      <c r="B26" s="144" t="s">
        <v>77</v>
      </c>
      <c r="C26" s="145">
        <v>329269.11700000003</v>
      </c>
      <c r="D26" s="145">
        <v>7969.8450000000003</v>
      </c>
      <c r="E26" s="146"/>
      <c r="F26" s="145">
        <v>575338.44900000002</v>
      </c>
      <c r="G26" s="145">
        <v>145078.51800000001</v>
      </c>
      <c r="H26" s="146"/>
      <c r="I26" s="145">
        <v>904607.56600000011</v>
      </c>
      <c r="J26" s="145">
        <v>153048.36300000001</v>
      </c>
    </row>
    <row r="27" spans="2:10" x14ac:dyDescent="0.2">
      <c r="B27" s="144" t="s">
        <v>78</v>
      </c>
      <c r="C27" s="145">
        <v>11382504.448999999</v>
      </c>
      <c r="D27" s="145">
        <v>292648.58500000002</v>
      </c>
      <c r="E27" s="146"/>
      <c r="F27" s="145">
        <v>49419879.369999997</v>
      </c>
      <c r="G27" s="145">
        <v>13171537.752</v>
      </c>
      <c r="H27" s="146"/>
      <c r="I27" s="145">
        <v>60802383.818999998</v>
      </c>
      <c r="J27" s="145">
        <v>13464186.336999999</v>
      </c>
    </row>
    <row r="28" spans="2:10" ht="25.5" x14ac:dyDescent="0.2">
      <c r="B28" s="144" t="s">
        <v>79</v>
      </c>
      <c r="C28" s="145">
        <v>10643323.009</v>
      </c>
      <c r="D28" s="145">
        <v>149780.56700000001</v>
      </c>
      <c r="E28" s="146"/>
      <c r="F28" s="145">
        <v>21868828.462000001</v>
      </c>
      <c r="G28" s="145">
        <v>4600791.1440000003</v>
      </c>
      <c r="H28" s="146"/>
      <c r="I28" s="145">
        <v>32512151.471000001</v>
      </c>
      <c r="J28" s="145">
        <v>4750571.7110000001</v>
      </c>
    </row>
    <row r="29" spans="2:10" x14ac:dyDescent="0.2">
      <c r="B29" s="144" t="s">
        <v>80</v>
      </c>
      <c r="C29" s="145">
        <v>5910503.9110000003</v>
      </c>
      <c r="D29" s="145">
        <v>123932.624</v>
      </c>
      <c r="E29" s="146"/>
      <c r="F29" s="145">
        <v>16552944.232000001</v>
      </c>
      <c r="G29" s="145">
        <v>4343212.8909999998</v>
      </c>
      <c r="H29" s="146"/>
      <c r="I29" s="145">
        <v>22463448.142999999</v>
      </c>
      <c r="J29" s="145">
        <v>4467145.5149999997</v>
      </c>
    </row>
    <row r="30" spans="2:10" x14ac:dyDescent="0.2">
      <c r="B30" s="146"/>
      <c r="C30" s="145"/>
      <c r="D30" s="145"/>
      <c r="E30" s="146"/>
      <c r="F30" s="145"/>
      <c r="G30" s="145"/>
      <c r="H30" s="146"/>
      <c r="I30" s="145"/>
      <c r="J30" s="145"/>
    </row>
    <row r="31" spans="2:10" x14ac:dyDescent="0.2">
      <c r="B31" s="146" t="s">
        <v>230</v>
      </c>
      <c r="C31" s="145">
        <v>399909747.60500002</v>
      </c>
      <c r="D31" s="145">
        <v>8096558.9589999998</v>
      </c>
      <c r="E31" s="146"/>
      <c r="F31" s="145">
        <v>578972812.24100006</v>
      </c>
      <c r="G31" s="145">
        <v>129889672.37199999</v>
      </c>
      <c r="H31" s="146"/>
      <c r="I31" s="145">
        <v>978882559.84600008</v>
      </c>
      <c r="J31" s="145">
        <v>137986231.331</v>
      </c>
    </row>
    <row r="36" spans="2:10" ht="15" x14ac:dyDescent="0.25">
      <c r="B36" s="238"/>
      <c r="C36" s="239"/>
      <c r="D36" s="239"/>
      <c r="E36" s="239"/>
      <c r="F36" s="239"/>
      <c r="G36" s="239"/>
      <c r="H36" s="239"/>
      <c r="I36" s="239"/>
      <c r="J36" s="239"/>
    </row>
    <row r="37" spans="2:10" x14ac:dyDescent="0.2">
      <c r="B37" s="147"/>
      <c r="C37" s="148"/>
      <c r="D37" s="148"/>
      <c r="E37" s="148"/>
      <c r="F37" s="148"/>
      <c r="G37" s="148"/>
      <c r="H37" s="148"/>
      <c r="I37" s="149"/>
      <c r="J37" s="148"/>
    </row>
    <row r="38" spans="2:10" x14ac:dyDescent="0.2">
      <c r="B38" s="150"/>
      <c r="C38" s="151"/>
      <c r="D38" s="151"/>
      <c r="E38" s="152"/>
      <c r="F38" s="151"/>
      <c r="G38" s="151"/>
      <c r="H38" s="152"/>
      <c r="I38" s="233"/>
      <c r="J38" s="233"/>
    </row>
    <row r="39" spans="2:10" x14ac:dyDescent="0.2">
      <c r="B39" s="153"/>
      <c r="C39" s="154"/>
      <c r="D39" s="154"/>
      <c r="E39" s="152"/>
      <c r="F39" s="154"/>
      <c r="G39" s="154"/>
      <c r="H39" s="152"/>
      <c r="I39" s="233"/>
      <c r="J39" s="233"/>
    </row>
    <row r="40" spans="2:10" x14ac:dyDescent="0.2">
      <c r="B40" s="152"/>
      <c r="C40" s="234"/>
      <c r="D40" s="155"/>
      <c r="E40" s="152"/>
      <c r="F40" s="234"/>
      <c r="G40" s="155"/>
      <c r="H40" s="152"/>
      <c r="I40" s="234"/>
      <c r="J40" s="155"/>
    </row>
    <row r="41" spans="2:10" x14ac:dyDescent="0.2">
      <c r="B41" s="153"/>
      <c r="C41" s="234"/>
      <c r="D41" s="155"/>
      <c r="E41" s="152"/>
      <c r="F41" s="234"/>
      <c r="G41" s="155"/>
      <c r="H41" s="152"/>
      <c r="I41" s="234"/>
      <c r="J41" s="155"/>
    </row>
    <row r="42" spans="2:10" x14ac:dyDescent="0.2">
      <c r="B42" s="147"/>
      <c r="C42" s="156"/>
      <c r="D42" s="156"/>
      <c r="E42" s="156"/>
      <c r="F42" s="156"/>
      <c r="G42" s="156"/>
      <c r="H42" s="156"/>
      <c r="I42" s="156"/>
      <c r="J42" s="156"/>
    </row>
    <row r="43" spans="2:10" x14ac:dyDescent="0.2">
      <c r="B43" s="157"/>
      <c r="C43" s="158"/>
      <c r="D43" s="159"/>
      <c r="E43" s="158"/>
      <c r="F43" s="158"/>
      <c r="G43" s="159"/>
      <c r="H43" s="158"/>
      <c r="I43" s="160"/>
      <c r="J43" s="158"/>
    </row>
    <row r="44" spans="2:10" x14ac:dyDescent="0.2">
      <c r="B44" s="157"/>
      <c r="C44" s="158"/>
      <c r="D44" s="159"/>
      <c r="E44" s="158"/>
      <c r="F44" s="158"/>
      <c r="G44" s="159"/>
      <c r="H44" s="158"/>
      <c r="I44" s="160"/>
      <c r="J44" s="158"/>
    </row>
    <row r="45" spans="2:10" x14ac:dyDescent="0.2">
      <c r="B45" s="157"/>
      <c r="C45" s="158"/>
      <c r="D45" s="159"/>
      <c r="E45" s="158"/>
      <c r="F45" s="158"/>
      <c r="G45" s="159"/>
      <c r="H45" s="158"/>
      <c r="I45" s="160"/>
      <c r="J45" s="158"/>
    </row>
    <row r="46" spans="2:10" x14ac:dyDescent="0.2">
      <c r="B46" s="157"/>
      <c r="C46" s="158"/>
      <c r="D46" s="159"/>
      <c r="E46" s="158"/>
      <c r="F46" s="158"/>
      <c r="G46" s="159"/>
      <c r="H46" s="158"/>
      <c r="I46" s="160"/>
      <c r="J46" s="158"/>
    </row>
    <row r="47" spans="2:10" x14ac:dyDescent="0.2">
      <c r="B47" s="157"/>
      <c r="C47" s="158"/>
      <c r="D47" s="159"/>
      <c r="E47" s="158"/>
      <c r="F47" s="158"/>
      <c r="G47" s="159"/>
      <c r="H47" s="158"/>
      <c r="I47" s="160"/>
      <c r="J47" s="158"/>
    </row>
    <row r="48" spans="2:10" x14ac:dyDescent="0.2">
      <c r="B48" s="157"/>
      <c r="C48" s="158"/>
      <c r="D48" s="159"/>
      <c r="E48" s="158"/>
      <c r="F48" s="158"/>
      <c r="G48" s="159"/>
      <c r="H48" s="158"/>
      <c r="I48" s="160"/>
      <c r="J48" s="158"/>
    </row>
    <row r="49" spans="2:10" x14ac:dyDescent="0.2">
      <c r="B49" s="157"/>
      <c r="C49" s="158"/>
      <c r="D49" s="159"/>
      <c r="E49" s="158"/>
      <c r="F49" s="158"/>
      <c r="G49" s="159"/>
      <c r="H49" s="158"/>
      <c r="I49" s="160"/>
      <c r="J49" s="158"/>
    </row>
    <row r="50" spans="2:10" x14ac:dyDescent="0.2">
      <c r="B50" s="157"/>
      <c r="C50" s="158"/>
      <c r="D50" s="159"/>
      <c r="E50" s="158"/>
      <c r="F50" s="158"/>
      <c r="G50" s="159"/>
      <c r="H50" s="158"/>
      <c r="I50" s="160"/>
      <c r="J50" s="158"/>
    </row>
    <row r="51" spans="2:10" x14ac:dyDescent="0.2">
      <c r="B51" s="157"/>
      <c r="C51" s="158"/>
      <c r="D51" s="159"/>
      <c r="E51" s="158"/>
      <c r="F51" s="158"/>
      <c r="G51" s="159"/>
      <c r="H51" s="158"/>
      <c r="I51" s="160"/>
      <c r="J51" s="158"/>
    </row>
    <row r="52" spans="2:10" x14ac:dyDescent="0.2">
      <c r="B52" s="157"/>
      <c r="C52" s="158"/>
      <c r="D52" s="159"/>
      <c r="E52" s="158"/>
      <c r="F52" s="158"/>
      <c r="G52" s="159"/>
      <c r="H52" s="158"/>
      <c r="I52" s="160"/>
      <c r="J52" s="158"/>
    </row>
    <row r="53" spans="2:10" x14ac:dyDescent="0.2">
      <c r="B53" s="157"/>
      <c r="C53" s="158"/>
      <c r="D53" s="159"/>
      <c r="E53" s="158"/>
      <c r="F53" s="158"/>
      <c r="G53" s="159"/>
      <c r="H53" s="158"/>
      <c r="I53" s="160"/>
      <c r="J53" s="158"/>
    </row>
    <row r="54" spans="2:10" x14ac:dyDescent="0.2">
      <c r="B54" s="157"/>
      <c r="C54" s="158"/>
      <c r="D54" s="159"/>
      <c r="E54" s="158"/>
      <c r="F54" s="158"/>
      <c r="G54" s="159"/>
      <c r="H54" s="158"/>
      <c r="I54" s="160"/>
      <c r="J54" s="158"/>
    </row>
    <row r="55" spans="2:10" x14ac:dyDescent="0.2">
      <c r="B55" s="157"/>
      <c r="C55" s="158"/>
      <c r="D55" s="159"/>
      <c r="E55" s="158"/>
      <c r="F55" s="158"/>
      <c r="G55" s="159"/>
      <c r="H55" s="158"/>
      <c r="I55" s="160"/>
      <c r="J55" s="158"/>
    </row>
    <row r="56" spans="2:10" x14ac:dyDescent="0.2">
      <c r="B56" s="157"/>
      <c r="C56" s="158"/>
      <c r="D56" s="159"/>
      <c r="E56" s="158"/>
      <c r="F56" s="158"/>
      <c r="G56" s="159"/>
      <c r="H56" s="158"/>
      <c r="I56" s="160"/>
      <c r="J56" s="158"/>
    </row>
    <row r="57" spans="2:10" x14ac:dyDescent="0.2">
      <c r="B57" s="157"/>
      <c r="C57" s="158"/>
      <c r="D57" s="159"/>
      <c r="E57" s="158"/>
      <c r="F57" s="158"/>
      <c r="G57" s="159"/>
      <c r="H57" s="158"/>
      <c r="I57" s="160"/>
      <c r="J57" s="158"/>
    </row>
    <row r="58" spans="2:10" x14ac:dyDescent="0.2">
      <c r="B58" s="157"/>
      <c r="C58" s="158"/>
      <c r="D58" s="159"/>
      <c r="E58" s="158"/>
      <c r="F58" s="158"/>
      <c r="G58" s="159"/>
      <c r="H58" s="158"/>
      <c r="I58" s="160"/>
      <c r="J58" s="158"/>
    </row>
    <row r="59" spans="2:10" x14ac:dyDescent="0.2">
      <c r="B59" s="157"/>
      <c r="C59" s="158"/>
      <c r="D59" s="159"/>
      <c r="E59" s="158"/>
      <c r="F59" s="158"/>
      <c r="G59" s="159"/>
      <c r="H59" s="158"/>
      <c r="I59" s="160"/>
      <c r="J59" s="158"/>
    </row>
    <row r="60" spans="2:10" x14ac:dyDescent="0.2">
      <c r="B60" s="157"/>
      <c r="C60" s="158"/>
      <c r="D60" s="159"/>
      <c r="E60" s="158"/>
      <c r="F60" s="158"/>
      <c r="G60" s="159"/>
      <c r="H60" s="158"/>
      <c r="I60" s="160"/>
      <c r="J60" s="158"/>
    </row>
    <row r="61" spans="2:10" x14ac:dyDescent="0.2">
      <c r="B61" s="157"/>
      <c r="C61" s="158"/>
      <c r="D61" s="159"/>
      <c r="E61" s="158"/>
      <c r="F61" s="158"/>
      <c r="G61" s="159"/>
      <c r="H61" s="158"/>
      <c r="I61" s="160"/>
      <c r="J61" s="158"/>
    </row>
    <row r="62" spans="2:10" x14ac:dyDescent="0.2">
      <c r="B62" s="157"/>
      <c r="C62" s="158"/>
      <c r="D62" s="159"/>
      <c r="E62" s="158"/>
      <c r="F62" s="158"/>
      <c r="G62" s="159"/>
      <c r="H62" s="158"/>
      <c r="I62" s="160"/>
      <c r="J62" s="158"/>
    </row>
    <row r="63" spans="2:10" x14ac:dyDescent="0.2">
      <c r="B63" s="153"/>
      <c r="C63" s="158"/>
      <c r="D63" s="159"/>
      <c r="E63" s="158"/>
      <c r="F63" s="158"/>
      <c r="G63" s="159"/>
      <c r="H63" s="158"/>
      <c r="I63" s="158"/>
      <c r="J63" s="158"/>
    </row>
    <row r="64" spans="2:10" x14ac:dyDescent="0.2">
      <c r="B64" s="161"/>
      <c r="C64" s="162"/>
      <c r="D64" s="163"/>
      <c r="E64" s="164"/>
      <c r="F64" s="158"/>
      <c r="G64" s="159"/>
      <c r="H64" s="164"/>
      <c r="I64" s="158"/>
      <c r="J64" s="158"/>
    </row>
  </sheetData>
  <mergeCells count="10">
    <mergeCell ref="I38:J39"/>
    <mergeCell ref="C40:C41"/>
    <mergeCell ref="F40:F41"/>
    <mergeCell ref="I40:I41"/>
    <mergeCell ref="C5:D5"/>
    <mergeCell ref="F5:G5"/>
    <mergeCell ref="I5:J5"/>
    <mergeCell ref="C6:D6"/>
    <mergeCell ref="F6:G6"/>
    <mergeCell ref="B36:J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AQ39"/>
  <sheetViews>
    <sheetView view="pageBreakPreview" zoomScale="60" zoomScaleNormal="90" workbookViewId="0">
      <pane ySplit="6" topLeftCell="A7" activePane="bottomLeft" state="frozen"/>
      <selection activeCell="B48" sqref="B48"/>
      <selection pane="bottomLeft" activeCell="R39" sqref="R39"/>
    </sheetView>
  </sheetViews>
  <sheetFormatPr defaultColWidth="9.140625" defaultRowHeight="12.75" x14ac:dyDescent="0.2"/>
  <cols>
    <col min="1" max="1" width="47.42578125" style="69" customWidth="1"/>
    <col min="2" max="2" width="12.85546875" style="69" customWidth="1"/>
    <col min="3" max="3" width="11.42578125" style="69" customWidth="1"/>
    <col min="4" max="4" width="13" style="69" customWidth="1"/>
    <col min="5" max="5" width="14.140625" style="69" customWidth="1"/>
    <col min="6" max="6" width="14" style="69" customWidth="1"/>
    <col min="7" max="8" width="12" style="69" customWidth="1"/>
    <col min="9" max="9" width="13.5703125" style="69" customWidth="1"/>
    <col min="10" max="10" width="12.42578125" style="69" bestFit="1" customWidth="1"/>
    <col min="11" max="11" width="13.140625" style="69" bestFit="1" customWidth="1"/>
    <col min="12" max="16" width="12.42578125" style="69" bestFit="1" customWidth="1"/>
    <col min="17" max="17" width="4.85546875" style="69" customWidth="1"/>
    <col min="18" max="18" width="24.42578125" style="69" customWidth="1"/>
    <col min="19" max="19" width="12.140625" style="69" customWidth="1"/>
    <col min="20" max="21" width="12.42578125" style="69" bestFit="1" customWidth="1"/>
    <col min="22" max="22" width="11.42578125" style="69" bestFit="1" customWidth="1"/>
    <col min="23" max="25" width="12.42578125" style="69" bestFit="1" customWidth="1"/>
    <col min="26" max="26" width="14.42578125" style="29" bestFit="1" customWidth="1"/>
    <col min="27" max="27" width="14" style="29" customWidth="1"/>
    <col min="28" max="28" width="14.42578125" style="29" bestFit="1" customWidth="1"/>
    <col min="29" max="29" width="14.5703125" style="29" bestFit="1" customWidth="1"/>
    <col min="30" max="30" width="11.5703125" style="29" bestFit="1" customWidth="1"/>
    <col min="31" max="31" width="14.5703125" style="29" bestFit="1" customWidth="1"/>
    <col min="32" max="32" width="12.140625" style="69" bestFit="1" customWidth="1"/>
    <col min="33" max="33" width="25" style="69" customWidth="1"/>
    <col min="34" max="38" width="9.140625" style="69" hidden="1" customWidth="1"/>
    <col min="39" max="39" width="16.7109375" style="69" hidden="1" customWidth="1"/>
    <col min="40" max="40" width="9.140625" style="69" hidden="1" customWidth="1"/>
    <col min="41" max="41" width="2" style="69" hidden="1" customWidth="1"/>
    <col min="42" max="42" width="10.42578125" style="69" hidden="1" customWidth="1"/>
    <col min="43" max="43" width="9.140625" style="69" hidden="1" customWidth="1"/>
    <col min="44" max="44" width="0" style="69" hidden="1" customWidth="1"/>
    <col min="45" max="45" width="9.140625" style="69"/>
    <col min="46" max="46" width="12.5703125" style="69" customWidth="1"/>
    <col min="47" max="16384" width="9.140625" style="69"/>
  </cols>
  <sheetData>
    <row r="1" spans="1:42" s="62" customFormat="1" ht="18.75" x14ac:dyDescent="0.2">
      <c r="A1" s="191" t="s">
        <v>221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R1" s="246" t="s">
        <v>222</v>
      </c>
      <c r="S1" s="246"/>
      <c r="T1" s="246"/>
      <c r="U1" s="246"/>
      <c r="V1" s="246"/>
      <c r="W1" s="246"/>
      <c r="X1" s="246"/>
      <c r="Y1" s="246"/>
      <c r="Z1" s="246"/>
      <c r="AA1" s="63"/>
      <c r="AB1" s="63"/>
      <c r="AC1" s="63"/>
      <c r="AD1" s="63"/>
      <c r="AE1" s="63"/>
    </row>
    <row r="2" spans="1:42" s="62" customFormat="1" ht="15.75" x14ac:dyDescent="0.2">
      <c r="A2" s="63"/>
      <c r="R2" s="64"/>
      <c r="Z2" s="63"/>
      <c r="AA2" s="63"/>
      <c r="AB2" s="63"/>
      <c r="AC2" s="63"/>
      <c r="AD2" s="63"/>
      <c r="AE2" s="63"/>
    </row>
    <row r="3" spans="1:42" s="62" customFormat="1" ht="15.75" x14ac:dyDescent="0.2">
      <c r="A3" s="64" t="s">
        <v>60</v>
      </c>
      <c r="B3" s="63"/>
      <c r="C3" s="63"/>
      <c r="D3" s="63"/>
      <c r="E3" s="63"/>
      <c r="F3" s="63"/>
      <c r="G3" s="63"/>
      <c r="H3" s="63"/>
      <c r="I3" s="63"/>
      <c r="J3" s="63"/>
      <c r="R3" s="64" t="s">
        <v>60</v>
      </c>
      <c r="Z3" s="63"/>
      <c r="AA3" s="63"/>
      <c r="AB3" s="63"/>
      <c r="AC3" s="63"/>
      <c r="AD3" s="63"/>
      <c r="AE3" s="63"/>
    </row>
    <row r="4" spans="1:42" s="29" customFormat="1" ht="27.75" customHeight="1" x14ac:dyDescent="0.2">
      <c r="A4" s="217" t="s">
        <v>16</v>
      </c>
      <c r="B4" s="221" t="s">
        <v>15</v>
      </c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57"/>
      <c r="R4" s="217" t="s">
        <v>16</v>
      </c>
      <c r="S4" s="65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17"/>
    </row>
    <row r="5" spans="1:42" s="29" customFormat="1" ht="18" customHeight="1" x14ac:dyDescent="0.2">
      <c r="A5" s="240"/>
      <c r="B5" s="221" t="s">
        <v>17</v>
      </c>
      <c r="C5" s="65" t="s">
        <v>18</v>
      </c>
      <c r="D5" s="221" t="s">
        <v>21</v>
      </c>
      <c r="E5" s="221" t="s">
        <v>19</v>
      </c>
      <c r="F5" s="65" t="s">
        <v>87</v>
      </c>
      <c r="G5" s="66" t="s">
        <v>56</v>
      </c>
      <c r="H5" s="242" t="s">
        <v>55</v>
      </c>
      <c r="I5" s="221" t="s">
        <v>20</v>
      </c>
      <c r="J5" s="65" t="s">
        <v>81</v>
      </c>
      <c r="K5" s="65" t="s">
        <v>58</v>
      </c>
      <c r="L5" s="221" t="s">
        <v>22</v>
      </c>
      <c r="M5" s="221" t="s">
        <v>23</v>
      </c>
      <c r="N5" s="221" t="s">
        <v>24</v>
      </c>
      <c r="O5" s="221" t="s">
        <v>25</v>
      </c>
      <c r="P5" s="221" t="s">
        <v>26</v>
      </c>
      <c r="Q5" s="57"/>
      <c r="R5" s="240"/>
      <c r="S5" s="221" t="s">
        <v>27</v>
      </c>
      <c r="T5" s="221" t="s">
        <v>28</v>
      </c>
      <c r="U5" s="221" t="s">
        <v>29</v>
      </c>
      <c r="V5" s="221" t="s">
        <v>30</v>
      </c>
      <c r="W5" s="221" t="s">
        <v>31</v>
      </c>
      <c r="X5" s="221" t="s">
        <v>32</v>
      </c>
      <c r="Y5" s="221" t="s">
        <v>33</v>
      </c>
      <c r="Z5" s="221" t="s">
        <v>83</v>
      </c>
      <c r="AA5" s="221" t="s">
        <v>84</v>
      </c>
      <c r="AB5" s="221" t="s">
        <v>34</v>
      </c>
      <c r="AC5" s="221" t="s">
        <v>35</v>
      </c>
      <c r="AD5" s="221" t="s">
        <v>36</v>
      </c>
      <c r="AE5" s="221" t="s">
        <v>3</v>
      </c>
      <c r="AF5" s="244" t="s">
        <v>94</v>
      </c>
      <c r="AG5" s="240"/>
    </row>
    <row r="6" spans="1:42" s="29" customFormat="1" ht="16.149999999999999" customHeight="1" x14ac:dyDescent="0.2">
      <c r="A6" s="240"/>
      <c r="B6" s="241"/>
      <c r="C6" s="57" t="s">
        <v>37</v>
      </c>
      <c r="D6" s="241"/>
      <c r="E6" s="241"/>
      <c r="F6" s="57" t="s">
        <v>88</v>
      </c>
      <c r="G6" s="68" t="s">
        <v>57</v>
      </c>
      <c r="H6" s="243"/>
      <c r="I6" s="241"/>
      <c r="J6" s="57" t="s">
        <v>82</v>
      </c>
      <c r="K6" s="57" t="s">
        <v>59</v>
      </c>
      <c r="L6" s="241"/>
      <c r="M6" s="241"/>
      <c r="N6" s="241"/>
      <c r="O6" s="241"/>
      <c r="P6" s="241"/>
      <c r="Q6" s="57"/>
      <c r="R6" s="240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5"/>
      <c r="AG6" s="240"/>
    </row>
    <row r="7" spans="1:42" ht="12.75" customHeight="1" x14ac:dyDescent="0.2">
      <c r="A7" s="69" t="s">
        <v>4</v>
      </c>
      <c r="B7" s="69" t="s">
        <v>14</v>
      </c>
      <c r="E7" s="69" t="s">
        <v>14</v>
      </c>
      <c r="F7" s="69" t="s">
        <v>14</v>
      </c>
      <c r="J7" s="69" t="s">
        <v>14</v>
      </c>
      <c r="K7" s="69" t="s">
        <v>14</v>
      </c>
      <c r="M7" s="69" t="s">
        <v>14</v>
      </c>
      <c r="N7" s="69" t="s">
        <v>14</v>
      </c>
      <c r="O7" s="69" t="s">
        <v>14</v>
      </c>
      <c r="P7" s="69" t="s">
        <v>14</v>
      </c>
      <c r="R7" s="69" t="s">
        <v>4</v>
      </c>
      <c r="AG7" s="69" t="s">
        <v>4</v>
      </c>
    </row>
    <row r="8" spans="1:42" s="70" customFormat="1" ht="15" x14ac:dyDescent="0.2">
      <c r="A8" s="70" t="s">
        <v>17</v>
      </c>
      <c r="B8" s="71">
        <f>'Dati Istat di supporto 3'!K15</f>
        <v>59402868</v>
      </c>
      <c r="C8" s="71">
        <f>'Dati Istat di supporto 3'!M15</f>
        <v>551201</v>
      </c>
      <c r="D8" s="71">
        <f>'Dati Istat di supporto 3'!O15</f>
        <v>5944494</v>
      </c>
      <c r="E8" s="71">
        <f>'Dati Istat di supporto 3'!Q15</f>
        <v>15458215</v>
      </c>
      <c r="F8" s="71">
        <f>'Dati Istat di supporto 3'!S15</f>
        <v>293883</v>
      </c>
      <c r="G8" s="71">
        <f>'Dati Istat di supporto 3'!U15</f>
        <v>105232</v>
      </c>
      <c r="H8" s="71">
        <f>'Dati Istat di supporto 3'!W15</f>
        <v>188651</v>
      </c>
      <c r="I8" s="71">
        <f>'Dati Istat di supporto 3'!Y15</f>
        <v>2832841</v>
      </c>
      <c r="J8" s="71">
        <f>'Dati Istat di supporto 3'!AA15</f>
        <v>284703</v>
      </c>
      <c r="K8" s="71">
        <f>'Dati Istat di supporto 3'!AC15</f>
        <v>3150760</v>
      </c>
      <c r="L8" s="71">
        <f>'Dati Istat di supporto 3'!AE15</f>
        <v>1602540</v>
      </c>
      <c r="M8" s="71">
        <f>'Dati Istat di supporto 3'!AG15</f>
        <v>339761</v>
      </c>
      <c r="N8" s="71">
        <f>'Dati Istat di supporto 3'!AI15</f>
        <v>300849</v>
      </c>
      <c r="O8" s="71">
        <f>'Dati Istat di supporto 3'!AK15</f>
        <v>770976</v>
      </c>
      <c r="P8" s="71">
        <f>'Dati Istat di supporto 3'!AM15</f>
        <v>189721</v>
      </c>
      <c r="Q8" s="72"/>
      <c r="R8" s="70" t="s">
        <v>17</v>
      </c>
      <c r="S8" s="71">
        <f>'Dati Istat di supporto 3'!AO15</f>
        <v>12776</v>
      </c>
      <c r="T8" s="71">
        <f>'Dati Istat di supporto 3'!AQ15</f>
        <v>566864</v>
      </c>
      <c r="U8" s="71">
        <f>'Dati Istat di supporto 3'!AS15</f>
        <v>189470</v>
      </c>
      <c r="V8" s="71">
        <f>'Dati Istat di supporto 3'!AU15</f>
        <v>53550</v>
      </c>
      <c r="W8" s="71">
        <f>'Dati Istat di supporto 3'!AW15</f>
        <v>57979</v>
      </c>
      <c r="X8" s="71">
        <f>'Dati Istat di supporto 3'!AY15</f>
        <v>70963</v>
      </c>
      <c r="Y8" s="71">
        <f>'Dati Istat di supporto 3'!BA15</f>
        <v>97423</v>
      </c>
      <c r="Z8" s="73">
        <f t="shared" ref="Z8:Z34" si="0">SUM(B8:F8)+SUM(I8:K8)</f>
        <v>87918965</v>
      </c>
      <c r="AA8" s="73">
        <f t="shared" ref="AA8:AA34" si="1">SUM(L8:O8)</f>
        <v>3014126</v>
      </c>
      <c r="AB8" s="73">
        <f t="shared" ref="AB8:AB34" si="2">SUM(P8)+SUM(S8:Y8)</f>
        <v>1238746</v>
      </c>
      <c r="AC8" s="71">
        <f>'Dati Istat di supporto 3'!I15</f>
        <v>92171837</v>
      </c>
      <c r="AD8" s="71">
        <f>'Dati Istat di supporto 3'!G15</f>
        <v>2587373</v>
      </c>
      <c r="AE8" s="74">
        <f t="shared" ref="AE8:AE29" si="3">AC8+AD8</f>
        <v>94759210</v>
      </c>
      <c r="AF8" s="75">
        <f>AE8/$AE$35*100</f>
        <v>9.6803451069758566</v>
      </c>
      <c r="AG8" s="1"/>
      <c r="AH8" s="76">
        <f>Z8+AA8+AB8</f>
        <v>92171837</v>
      </c>
      <c r="AI8" s="76">
        <f>AD8+AC8</f>
        <v>94759210</v>
      </c>
      <c r="AK8" s="70">
        <v>2456652</v>
      </c>
      <c r="AL8" s="77">
        <v>72169742</v>
      </c>
      <c r="AM8" s="78" t="s">
        <v>153</v>
      </c>
      <c r="AN8" s="78" t="s">
        <v>111</v>
      </c>
      <c r="AO8" s="78" t="s">
        <v>111</v>
      </c>
      <c r="AP8" s="78">
        <v>74626395</v>
      </c>
    </row>
    <row r="9" spans="1:42" s="70" customFormat="1" ht="15" x14ac:dyDescent="0.2">
      <c r="A9" s="70" t="s">
        <v>85</v>
      </c>
      <c r="B9" s="71">
        <f>'Dati Istat di supporto 3'!K16</f>
        <v>461379</v>
      </c>
      <c r="C9" s="71">
        <f>'Dati Istat di supporto 3'!M16</f>
        <v>413769</v>
      </c>
      <c r="D9" s="71" t="str">
        <f>'Dati Istat di supporto 3'!O16</f>
        <v>..</v>
      </c>
      <c r="E9" s="71">
        <f>'Dati Istat di supporto 3'!Q16</f>
        <v>179789</v>
      </c>
      <c r="F9" s="71">
        <f>'Dati Istat di supporto 3'!S16</f>
        <v>11733</v>
      </c>
      <c r="G9" s="71" t="str">
        <f>'Dati Istat di supporto 3'!U16</f>
        <v>..</v>
      </c>
      <c r="H9" s="71">
        <f>'Dati Istat di supporto 3'!W16</f>
        <v>11733</v>
      </c>
      <c r="I9" s="71">
        <f>'Dati Istat di supporto 3'!Y16</f>
        <v>12533</v>
      </c>
      <c r="J9" s="71" t="str">
        <f>'Dati Istat di supporto 3'!AA16</f>
        <v>..</v>
      </c>
      <c r="K9" s="71">
        <f>'Dati Istat di supporto 3'!AC16</f>
        <v>12465</v>
      </c>
      <c r="L9" s="71">
        <f>'Dati Istat di supporto 3'!AE16</f>
        <v>7143</v>
      </c>
      <c r="M9" s="71" t="str">
        <f>'Dati Istat di supporto 3'!AG16</f>
        <v>..</v>
      </c>
      <c r="N9" s="71" t="str">
        <f>'Dati Istat di supporto 3'!AI16</f>
        <v>..</v>
      </c>
      <c r="O9" s="71">
        <f>'Dati Istat di supporto 3'!AK16</f>
        <v>16120</v>
      </c>
      <c r="P9" s="71" t="str">
        <f>'Dati Istat di supporto 3'!AM16</f>
        <v>..</v>
      </c>
      <c r="Q9" s="72"/>
      <c r="R9" s="70" t="s">
        <v>85</v>
      </c>
      <c r="S9" s="71" t="str">
        <f>'Dati Istat di supporto 3'!AO16</f>
        <v>..</v>
      </c>
      <c r="T9" s="71" t="str">
        <f>'Dati Istat di supporto 3'!AQ16</f>
        <v>..</v>
      </c>
      <c r="U9" s="71" t="str">
        <f>'Dati Istat di supporto 3'!AS16</f>
        <v>..</v>
      </c>
      <c r="V9" s="71" t="str">
        <f>'Dati Istat di supporto 3'!AU16</f>
        <v>..</v>
      </c>
      <c r="W9" s="71">
        <f>'Dati Istat di supporto 3'!AW16</f>
        <v>2137</v>
      </c>
      <c r="X9" s="71" t="str">
        <f>'Dati Istat di supporto 3'!AY16</f>
        <v>..</v>
      </c>
      <c r="Y9" s="71" t="str">
        <f>'Dati Istat di supporto 3'!BA16</f>
        <v>..</v>
      </c>
      <c r="Z9" s="73">
        <f t="shared" si="0"/>
        <v>1091668</v>
      </c>
      <c r="AA9" s="73">
        <f t="shared" si="1"/>
        <v>23263</v>
      </c>
      <c r="AB9" s="73">
        <f t="shared" si="2"/>
        <v>2137</v>
      </c>
      <c r="AC9" s="71">
        <f>'Dati Istat di supporto 3'!I16</f>
        <v>1117068</v>
      </c>
      <c r="AD9" s="71">
        <f>'Dati Istat di supporto 3'!G16</f>
        <v>116553</v>
      </c>
      <c r="AE9" s="74">
        <f t="shared" si="3"/>
        <v>1233621</v>
      </c>
      <c r="AF9" s="75">
        <f t="shared" ref="AF9:AF29" si="4">AE9/$AE$35*100</f>
        <v>0.12602339140662594</v>
      </c>
      <c r="AG9" s="1"/>
      <c r="AH9" s="76">
        <f t="shared" ref="AH9:AH29" si="5">Z9+AA9+AB9</f>
        <v>1117068</v>
      </c>
      <c r="AI9" s="76">
        <f t="shared" ref="AI9:AI29" si="6">AD9+AC9</f>
        <v>1233621</v>
      </c>
      <c r="AK9" s="70">
        <v>139153</v>
      </c>
      <c r="AL9" s="77">
        <v>860904</v>
      </c>
      <c r="AM9" s="78" t="s">
        <v>154</v>
      </c>
      <c r="AN9" s="78" t="s">
        <v>111</v>
      </c>
      <c r="AO9" s="78" t="s">
        <v>111</v>
      </c>
      <c r="AP9" s="78">
        <v>1000057</v>
      </c>
    </row>
    <row r="10" spans="1:42" s="70" customFormat="1" ht="15" x14ac:dyDescent="0.2">
      <c r="A10" s="70" t="s">
        <v>21</v>
      </c>
      <c r="B10" s="71">
        <f>'Dati Istat di supporto 3'!K17</f>
        <v>6534324</v>
      </c>
      <c r="C10" s="71">
        <f>'Dati Istat di supporto 3'!M17</f>
        <v>122897</v>
      </c>
      <c r="D10" s="71">
        <f>'Dati Istat di supporto 3'!O17</f>
        <v>12466067</v>
      </c>
      <c r="E10" s="71">
        <f>'Dati Istat di supporto 3'!Q17</f>
        <v>6063009</v>
      </c>
      <c r="F10" s="71">
        <f>'Dati Istat di supporto 3'!S17</f>
        <v>86657</v>
      </c>
      <c r="G10" s="71">
        <f>'Dati Istat di supporto 3'!U17</f>
        <v>6913</v>
      </c>
      <c r="H10" s="71">
        <f>'Dati Istat di supporto 3'!W17</f>
        <v>79744</v>
      </c>
      <c r="I10" s="71">
        <f>'Dati Istat di supporto 3'!Y17</f>
        <v>1170144</v>
      </c>
      <c r="J10" s="71">
        <f>'Dati Istat di supporto 3'!AA17</f>
        <v>84029</v>
      </c>
      <c r="K10" s="71">
        <f>'Dati Istat di supporto 3'!AC17</f>
        <v>2736596</v>
      </c>
      <c r="L10" s="71">
        <f>'Dati Istat di supporto 3'!AE17</f>
        <v>2102115</v>
      </c>
      <c r="M10" s="71">
        <f>'Dati Istat di supporto 3'!AG17</f>
        <v>91559</v>
      </c>
      <c r="N10" s="71">
        <f>'Dati Istat di supporto 3'!AI17</f>
        <v>66554</v>
      </c>
      <c r="O10" s="71">
        <f>'Dati Istat di supporto 3'!AK17</f>
        <v>312904</v>
      </c>
      <c r="P10" s="71">
        <f>'Dati Istat di supporto 3'!AM17</f>
        <v>26461</v>
      </c>
      <c r="Q10" s="72"/>
      <c r="R10" s="70" t="s">
        <v>21</v>
      </c>
      <c r="S10" s="71" t="str">
        <f>'Dati Istat di supporto 3'!AO17</f>
        <v>..</v>
      </c>
      <c r="T10" s="71">
        <f>'Dati Istat di supporto 3'!AQ17</f>
        <v>17093</v>
      </c>
      <c r="U10" s="71">
        <f>'Dati Istat di supporto 3'!AS17</f>
        <v>4265</v>
      </c>
      <c r="V10" s="71" t="str">
        <f>'Dati Istat di supporto 3'!AU17</f>
        <v>..</v>
      </c>
      <c r="W10" s="71">
        <f>'Dati Istat di supporto 3'!AW17</f>
        <v>11081</v>
      </c>
      <c r="X10" s="71">
        <f>'Dati Istat di supporto 3'!AY17</f>
        <v>63645</v>
      </c>
      <c r="Y10" s="71">
        <f>'Dati Istat di supporto 3'!BA17</f>
        <v>9265</v>
      </c>
      <c r="Z10" s="73">
        <f t="shared" si="0"/>
        <v>29263723</v>
      </c>
      <c r="AA10" s="73">
        <f t="shared" si="1"/>
        <v>2573132</v>
      </c>
      <c r="AB10" s="73">
        <f t="shared" si="2"/>
        <v>131810</v>
      </c>
      <c r="AC10" s="71">
        <f>'Dati Istat di supporto 3'!I17</f>
        <v>31968666</v>
      </c>
      <c r="AD10" s="71">
        <f>'Dati Istat di supporto 3'!G17</f>
        <v>468262</v>
      </c>
      <c r="AE10" s="74">
        <f t="shared" si="3"/>
        <v>32436928</v>
      </c>
      <c r="AF10" s="75">
        <f t="shared" si="4"/>
        <v>3.3136690064229972</v>
      </c>
      <c r="AG10" s="1"/>
      <c r="AH10" s="76">
        <f t="shared" si="5"/>
        <v>31968665</v>
      </c>
      <c r="AI10" s="76">
        <f t="shared" si="6"/>
        <v>32436928</v>
      </c>
      <c r="AK10" s="70">
        <v>526889</v>
      </c>
      <c r="AL10" s="77">
        <v>25893071</v>
      </c>
      <c r="AM10" s="78" t="s">
        <v>155</v>
      </c>
      <c r="AN10" s="78" t="s">
        <v>111</v>
      </c>
      <c r="AO10" s="78" t="s">
        <v>111</v>
      </c>
      <c r="AP10" s="78">
        <v>26419959</v>
      </c>
    </row>
    <row r="11" spans="1:42" s="70" customFormat="1" ht="15" x14ac:dyDescent="0.2">
      <c r="A11" s="70" t="s">
        <v>19</v>
      </c>
      <c r="B11" s="71">
        <f>'Dati Istat di supporto 3'!K18</f>
        <v>14469610</v>
      </c>
      <c r="C11" s="71">
        <f>'Dati Istat di supporto 3'!M18</f>
        <v>201965</v>
      </c>
      <c r="D11" s="71">
        <f>'Dati Istat di supporto 3'!O18</f>
        <v>7113489</v>
      </c>
      <c r="E11" s="71">
        <f>'Dati Istat di supporto 3'!Q18</f>
        <v>134268438</v>
      </c>
      <c r="F11" s="71">
        <f>'Dati Istat di supporto 3'!S18</f>
        <v>2597259</v>
      </c>
      <c r="G11" s="71">
        <f>'Dati Istat di supporto 3'!U18</f>
        <v>704454</v>
      </c>
      <c r="H11" s="71">
        <f>'Dati Istat di supporto 3'!W18</f>
        <v>1892805</v>
      </c>
      <c r="I11" s="71">
        <f>'Dati Istat di supporto 3'!Y18</f>
        <v>15607417</v>
      </c>
      <c r="J11" s="71">
        <f>'Dati Istat di supporto 3'!AA18</f>
        <v>1831621</v>
      </c>
      <c r="K11" s="71">
        <f>'Dati Istat di supporto 3'!AC18</f>
        <v>16199186</v>
      </c>
      <c r="L11" s="71">
        <f>'Dati Istat di supporto 3'!AE18</f>
        <v>4110872</v>
      </c>
      <c r="M11" s="71">
        <f>'Dati Istat di supporto 3'!AG18</f>
        <v>603483</v>
      </c>
      <c r="N11" s="71">
        <f>'Dati Istat di supporto 3'!AI18</f>
        <v>1513209</v>
      </c>
      <c r="O11" s="71">
        <f>'Dati Istat di supporto 3'!AK18</f>
        <v>1918112</v>
      </c>
      <c r="P11" s="71">
        <f>'Dati Istat di supporto 3'!AM18</f>
        <v>942102</v>
      </c>
      <c r="Q11" s="72"/>
      <c r="R11" s="70" t="s">
        <v>19</v>
      </c>
      <c r="S11" s="71">
        <f>'Dati Istat di supporto 3'!AO18</f>
        <v>87547</v>
      </c>
      <c r="T11" s="71">
        <f>'Dati Istat di supporto 3'!AQ18</f>
        <v>1370437</v>
      </c>
      <c r="U11" s="71">
        <f>'Dati Istat di supporto 3'!AS18</f>
        <v>775658</v>
      </c>
      <c r="V11" s="71">
        <f>'Dati Istat di supporto 3'!AU18</f>
        <v>94200</v>
      </c>
      <c r="W11" s="71">
        <f>'Dati Istat di supporto 3'!AW18</f>
        <v>138996</v>
      </c>
      <c r="X11" s="71">
        <f>'Dati Istat di supporto 3'!AY18</f>
        <v>208816</v>
      </c>
      <c r="Y11" s="71">
        <f>'Dati Istat di supporto 3'!BA18</f>
        <v>118370</v>
      </c>
      <c r="Z11" s="73">
        <f t="shared" si="0"/>
        <v>192288985</v>
      </c>
      <c r="AA11" s="73">
        <f t="shared" si="1"/>
        <v>8145676</v>
      </c>
      <c r="AB11" s="73">
        <f t="shared" si="2"/>
        <v>3736126</v>
      </c>
      <c r="AC11" s="71">
        <f>'Dati Istat di supporto 3'!I18</f>
        <v>204170788</v>
      </c>
      <c r="AD11" s="71">
        <f>'Dati Istat di supporto 3'!G18</f>
        <v>3692700</v>
      </c>
      <c r="AE11" s="74">
        <f t="shared" si="3"/>
        <v>207863488</v>
      </c>
      <c r="AF11" s="75">
        <f t="shared" si="4"/>
        <v>21.23477284139172</v>
      </c>
      <c r="AG11" s="1"/>
      <c r="AH11" s="76">
        <f t="shared" si="5"/>
        <v>204170787</v>
      </c>
      <c r="AI11" s="76">
        <f t="shared" si="6"/>
        <v>207863488</v>
      </c>
      <c r="AK11" s="70">
        <v>3288421</v>
      </c>
      <c r="AL11" s="77">
        <v>196994180</v>
      </c>
      <c r="AM11" s="78" t="s">
        <v>156</v>
      </c>
      <c r="AN11" s="78" t="s">
        <v>111</v>
      </c>
      <c r="AO11" s="78" t="s">
        <v>111</v>
      </c>
      <c r="AP11" s="78">
        <v>200282601</v>
      </c>
    </row>
    <row r="12" spans="1:42" s="70" customFormat="1" ht="15" x14ac:dyDescent="0.2">
      <c r="A12" s="70" t="s">
        <v>86</v>
      </c>
      <c r="B12" s="71">
        <f>'Dati Istat di supporto 3'!K19</f>
        <v>300270</v>
      </c>
      <c r="C12" s="71">
        <f>'Dati Istat di supporto 3'!M19</f>
        <v>201</v>
      </c>
      <c r="D12" s="71">
        <f>'Dati Istat di supporto 3'!O19</f>
        <v>254818</v>
      </c>
      <c r="E12" s="71">
        <f>'Dati Istat di supporto 3'!Q19</f>
        <v>2143184</v>
      </c>
      <c r="F12" s="71">
        <f>'Dati Istat di supporto 3'!S19</f>
        <v>24915407</v>
      </c>
      <c r="G12" s="71">
        <f>'Dati Istat di supporto 3'!U19</f>
        <v>15053823</v>
      </c>
      <c r="H12" s="71">
        <f>'Dati Istat di supporto 3'!W19</f>
        <v>9861584</v>
      </c>
      <c r="I12" s="71">
        <f>'Dati Istat di supporto 3'!Y19</f>
        <v>2973106</v>
      </c>
      <c r="J12" s="71">
        <f>'Dati Istat di supporto 3'!AA19</f>
        <v>190005</v>
      </c>
      <c r="K12" s="71">
        <f>'Dati Istat di supporto 3'!AC19</f>
        <v>1041168</v>
      </c>
      <c r="L12" s="71">
        <f>'Dati Istat di supporto 3'!AE19</f>
        <v>154838</v>
      </c>
      <c r="M12" s="71">
        <f>'Dati Istat di supporto 3'!AG19</f>
        <v>37418</v>
      </c>
      <c r="N12" s="71">
        <f>'Dati Istat di supporto 3'!AI19</f>
        <v>91581</v>
      </c>
      <c r="O12" s="71">
        <f>'Dati Istat di supporto 3'!AK19</f>
        <v>120095</v>
      </c>
      <c r="P12" s="71">
        <f>'Dati Istat di supporto 3'!AM19</f>
        <v>41843</v>
      </c>
      <c r="Q12" s="72"/>
      <c r="R12" s="70" t="s">
        <v>86</v>
      </c>
      <c r="S12" s="71" t="str">
        <f>'Dati Istat di supporto 3'!AO19</f>
        <v>..</v>
      </c>
      <c r="T12" s="71">
        <f>'Dati Istat di supporto 3'!AQ19</f>
        <v>42248</v>
      </c>
      <c r="U12" s="71">
        <f>'Dati Istat di supporto 3'!AS19</f>
        <v>30390</v>
      </c>
      <c r="V12" s="71">
        <f>'Dati Istat di supporto 3'!AU19</f>
        <v>273</v>
      </c>
      <c r="W12" s="71">
        <f>'Dati Istat di supporto 3'!AW19</f>
        <v>3042</v>
      </c>
      <c r="X12" s="71">
        <f>'Dati Istat di supporto 3'!AY19</f>
        <v>41489</v>
      </c>
      <c r="Y12" s="71">
        <f>'Dati Istat di supporto 3'!BA19</f>
        <v>9988</v>
      </c>
      <c r="Z12" s="73">
        <f t="shared" si="0"/>
        <v>31818159</v>
      </c>
      <c r="AA12" s="73">
        <f t="shared" si="1"/>
        <v>403932</v>
      </c>
      <c r="AB12" s="73">
        <f t="shared" si="2"/>
        <v>169273</v>
      </c>
      <c r="AC12" s="71">
        <f>'Dati Istat di supporto 3'!I19</f>
        <v>32391364</v>
      </c>
      <c r="AD12" s="71">
        <f>'Dati Istat di supporto 3'!G19</f>
        <v>1661414</v>
      </c>
      <c r="AE12" s="74">
        <f t="shared" si="3"/>
        <v>34052778</v>
      </c>
      <c r="AF12" s="75">
        <f t="shared" si="4"/>
        <v>3.4787398807064251</v>
      </c>
      <c r="AG12" s="1"/>
      <c r="AH12" s="76">
        <f t="shared" si="5"/>
        <v>32391364</v>
      </c>
      <c r="AI12" s="76">
        <f t="shared" si="6"/>
        <v>34052778</v>
      </c>
      <c r="AK12" s="70">
        <v>861447</v>
      </c>
      <c r="AL12" s="77">
        <v>28270067</v>
      </c>
      <c r="AM12" s="78" t="s">
        <v>157</v>
      </c>
      <c r="AN12" s="78" t="s">
        <v>111</v>
      </c>
      <c r="AO12" s="78" t="s">
        <v>111</v>
      </c>
      <c r="AP12" s="78">
        <v>29131513</v>
      </c>
    </row>
    <row r="13" spans="1:42" s="79" customFormat="1" ht="15" x14ac:dyDescent="0.2">
      <c r="A13" s="79" t="s">
        <v>54</v>
      </c>
      <c r="B13" s="71">
        <f>'Dati Istat di supporto 3'!K20</f>
        <v>100801</v>
      </c>
      <c r="C13" s="71">
        <f>'Dati Istat di supporto 3'!M20</f>
        <v>201</v>
      </c>
      <c r="D13" s="71">
        <f>'Dati Istat di supporto 3'!O20</f>
        <v>92027</v>
      </c>
      <c r="E13" s="71">
        <f>'Dati Istat di supporto 3'!Q20</f>
        <v>399178</v>
      </c>
      <c r="F13" s="71">
        <f>'Dati Istat di supporto 3'!S20</f>
        <v>14436945</v>
      </c>
      <c r="G13" s="71">
        <f>'Dati Istat di supporto 3'!U20</f>
        <v>13954668</v>
      </c>
      <c r="H13" s="71">
        <f>'Dati Istat di supporto 3'!W20</f>
        <v>482277</v>
      </c>
      <c r="I13" s="71">
        <f>'Dati Istat di supporto 3'!Y20</f>
        <v>866167</v>
      </c>
      <c r="J13" s="71">
        <f>'Dati Istat di supporto 3'!AA20</f>
        <v>32513</v>
      </c>
      <c r="K13" s="71">
        <f>'Dati Istat di supporto 3'!AC20</f>
        <v>212476</v>
      </c>
      <c r="L13" s="71">
        <f>'Dati Istat di supporto 3'!AE20</f>
        <v>22684</v>
      </c>
      <c r="M13" s="71" t="str">
        <f>'Dati Istat di supporto 3'!AG20</f>
        <v>..</v>
      </c>
      <c r="N13" s="71">
        <f>'Dati Istat di supporto 3'!AI20</f>
        <v>14620</v>
      </c>
      <c r="O13" s="71">
        <f>'Dati Istat di supporto 3'!AK20</f>
        <v>31956</v>
      </c>
      <c r="P13" s="71">
        <f>'Dati Istat di supporto 3'!AM20</f>
        <v>16864</v>
      </c>
      <c r="Q13" s="80"/>
      <c r="R13" s="79" t="s">
        <v>54</v>
      </c>
      <c r="S13" s="71" t="str">
        <f>'Dati Istat di supporto 3'!AO20</f>
        <v>..</v>
      </c>
      <c r="T13" s="71" t="str">
        <f>'Dati Istat di supporto 3'!AQ20</f>
        <v>..</v>
      </c>
      <c r="U13" s="71">
        <f>'Dati Istat di supporto 3'!AS20</f>
        <v>24027</v>
      </c>
      <c r="V13" s="71">
        <f>'Dati Istat di supporto 3'!AU20</f>
        <v>273</v>
      </c>
      <c r="W13" s="71" t="str">
        <f>'Dati Istat di supporto 3'!AW20</f>
        <v>..</v>
      </c>
      <c r="X13" s="71">
        <f>'Dati Istat di supporto 3'!AY20</f>
        <v>11880</v>
      </c>
      <c r="Y13" s="71" t="str">
        <f>'Dati Istat di supporto 3'!BA20</f>
        <v>..</v>
      </c>
      <c r="Z13" s="73">
        <f t="shared" si="0"/>
        <v>16140308</v>
      </c>
      <c r="AA13" s="73">
        <f t="shared" si="1"/>
        <v>69260</v>
      </c>
      <c r="AB13" s="73">
        <f t="shared" si="2"/>
        <v>53044</v>
      </c>
      <c r="AC13" s="71">
        <f>'Dati Istat di supporto 3'!I20</f>
        <v>16262613</v>
      </c>
      <c r="AD13" s="71">
        <f>'Dati Istat di supporto 3'!G20</f>
        <v>1139132</v>
      </c>
      <c r="AE13" s="74">
        <f t="shared" si="3"/>
        <v>17401745</v>
      </c>
      <c r="AF13" s="81">
        <f t="shared" si="4"/>
        <v>1.7777152961025273</v>
      </c>
      <c r="AG13" s="2"/>
      <c r="AH13" s="76">
        <f t="shared" si="5"/>
        <v>16262612</v>
      </c>
      <c r="AI13" s="76">
        <f t="shared" si="6"/>
        <v>17401745</v>
      </c>
      <c r="AK13" s="79">
        <v>663043</v>
      </c>
      <c r="AL13" s="77">
        <v>14205079</v>
      </c>
      <c r="AM13" s="82" t="s">
        <v>158</v>
      </c>
      <c r="AN13" s="82" t="s">
        <v>111</v>
      </c>
      <c r="AO13" s="82" t="s">
        <v>111</v>
      </c>
      <c r="AP13" s="82">
        <v>14868122</v>
      </c>
    </row>
    <row r="14" spans="1:42" s="79" customFormat="1" ht="15" x14ac:dyDescent="0.2">
      <c r="A14" s="79" t="s">
        <v>55</v>
      </c>
      <c r="B14" s="71">
        <f>'Dati Istat di supporto 3'!K21</f>
        <v>199469</v>
      </c>
      <c r="C14" s="71" t="str">
        <f>'Dati Istat di supporto 3'!M21</f>
        <v>..</v>
      </c>
      <c r="D14" s="71">
        <f>'Dati Istat di supporto 3'!O21</f>
        <v>162791</v>
      </c>
      <c r="E14" s="71">
        <f>'Dati Istat di supporto 3'!Q21</f>
        <v>1744006</v>
      </c>
      <c r="F14" s="71">
        <f>'Dati Istat di supporto 3'!S21</f>
        <v>10478462</v>
      </c>
      <c r="G14" s="71">
        <f>'Dati Istat di supporto 3'!U21</f>
        <v>1099156</v>
      </c>
      <c r="H14" s="71">
        <f>'Dati Istat di supporto 3'!W21</f>
        <v>9379306</v>
      </c>
      <c r="I14" s="71">
        <f>'Dati Istat di supporto 3'!Y21</f>
        <v>2106938</v>
      </c>
      <c r="J14" s="71">
        <f>'Dati Istat di supporto 3'!AA21</f>
        <v>157492</v>
      </c>
      <c r="K14" s="71">
        <f>'Dati Istat di supporto 3'!AC21</f>
        <v>828692</v>
      </c>
      <c r="L14" s="71">
        <f>'Dati Istat di supporto 3'!AE21</f>
        <v>132154</v>
      </c>
      <c r="M14" s="71">
        <f>'Dati Istat di supporto 3'!AG21</f>
        <v>37418</v>
      </c>
      <c r="N14" s="71">
        <f>'Dati Istat di supporto 3'!AI21</f>
        <v>76960</v>
      </c>
      <c r="O14" s="71">
        <f>'Dati Istat di supporto 3'!AK21</f>
        <v>88139</v>
      </c>
      <c r="P14" s="71">
        <f>'Dati Istat di supporto 3'!AM21</f>
        <v>24978</v>
      </c>
      <c r="Q14" s="80"/>
      <c r="R14" s="79" t="s">
        <v>55</v>
      </c>
      <c r="S14" s="71" t="str">
        <f>'Dati Istat di supporto 3'!AO21</f>
        <v>..</v>
      </c>
      <c r="T14" s="71">
        <f>'Dati Istat di supporto 3'!AQ21</f>
        <v>42248</v>
      </c>
      <c r="U14" s="71">
        <f>'Dati Istat di supporto 3'!AS21</f>
        <v>6363</v>
      </c>
      <c r="V14" s="71" t="str">
        <f>'Dati Istat di supporto 3'!AU21</f>
        <v>..</v>
      </c>
      <c r="W14" s="71">
        <f>'Dati Istat di supporto 3'!AW21</f>
        <v>3042</v>
      </c>
      <c r="X14" s="71">
        <f>'Dati Istat di supporto 3'!AY21</f>
        <v>29609</v>
      </c>
      <c r="Y14" s="71">
        <f>'Dati Istat di supporto 3'!BA21</f>
        <v>9988</v>
      </c>
      <c r="Z14" s="73">
        <f t="shared" si="0"/>
        <v>15677850</v>
      </c>
      <c r="AA14" s="73">
        <f t="shared" si="1"/>
        <v>334671</v>
      </c>
      <c r="AB14" s="73">
        <f t="shared" si="2"/>
        <v>116228</v>
      </c>
      <c r="AC14" s="71">
        <f>'Dati Istat di supporto 3'!I21</f>
        <v>16128751</v>
      </c>
      <c r="AD14" s="71">
        <f>'Dati Istat di supporto 3'!G21</f>
        <v>522282</v>
      </c>
      <c r="AE14" s="74">
        <f t="shared" si="3"/>
        <v>16651033</v>
      </c>
      <c r="AF14" s="81">
        <f t="shared" si="4"/>
        <v>1.7010245846038978</v>
      </c>
      <c r="AG14" s="2"/>
      <c r="AH14" s="76">
        <f t="shared" si="5"/>
        <v>16128749</v>
      </c>
      <c r="AI14" s="76">
        <f t="shared" si="6"/>
        <v>16651033</v>
      </c>
      <c r="AK14" s="79">
        <v>198404</v>
      </c>
      <c r="AL14" s="77">
        <v>14064987</v>
      </c>
      <c r="AM14" s="82" t="s">
        <v>159</v>
      </c>
      <c r="AN14" s="82" t="s">
        <v>111</v>
      </c>
      <c r="AO14" s="82" t="s">
        <v>111</v>
      </c>
      <c r="AP14" s="82">
        <v>14263392</v>
      </c>
    </row>
    <row r="15" spans="1:42" s="70" customFormat="1" ht="15" x14ac:dyDescent="0.2">
      <c r="A15" s="70" t="s">
        <v>20</v>
      </c>
      <c r="B15" s="71">
        <f>'Dati Istat di supporto 3'!K22</f>
        <v>3215860</v>
      </c>
      <c r="C15" s="71">
        <f>'Dati Istat di supporto 3'!M22</f>
        <v>9104</v>
      </c>
      <c r="D15" s="71">
        <f>'Dati Istat di supporto 3'!O22</f>
        <v>1354289</v>
      </c>
      <c r="E15" s="71">
        <f>'Dati Istat di supporto 3'!Q22</f>
        <v>17311235</v>
      </c>
      <c r="F15" s="71">
        <f>'Dati Istat di supporto 3'!S22</f>
        <v>3838418</v>
      </c>
      <c r="G15" s="71">
        <f>'Dati Istat di supporto 3'!U22</f>
        <v>1505649</v>
      </c>
      <c r="H15" s="71">
        <f>'Dati Istat di supporto 3'!W22</f>
        <v>2332769</v>
      </c>
      <c r="I15" s="71">
        <f>'Dati Istat di supporto 3'!Y22</f>
        <v>98957448</v>
      </c>
      <c r="J15" s="71">
        <f>'Dati Istat di supporto 3'!AA22</f>
        <v>7857413</v>
      </c>
      <c r="K15" s="71">
        <f>'Dati Istat di supporto 3'!AC22</f>
        <v>10783362</v>
      </c>
      <c r="L15" s="71">
        <f>'Dati Istat di supporto 3'!AE22</f>
        <v>2787066</v>
      </c>
      <c r="M15" s="71">
        <f>'Dati Istat di supporto 3'!AG22</f>
        <v>627651</v>
      </c>
      <c r="N15" s="71">
        <f>'Dati Istat di supporto 3'!AI22</f>
        <v>1082631</v>
      </c>
      <c r="O15" s="71">
        <f>'Dati Istat di supporto 3'!AK22</f>
        <v>1342931</v>
      </c>
      <c r="P15" s="71">
        <f>'Dati Istat di supporto 3'!AM22</f>
        <v>586714</v>
      </c>
      <c r="Q15" s="72"/>
      <c r="R15" s="70" t="s">
        <v>20</v>
      </c>
      <c r="S15" s="71">
        <f>'Dati Istat di supporto 3'!AO22</f>
        <v>19780</v>
      </c>
      <c r="T15" s="71">
        <f>'Dati Istat di supporto 3'!AQ22</f>
        <v>754602</v>
      </c>
      <c r="U15" s="71">
        <f>'Dati Istat di supporto 3'!AS22</f>
        <v>571813</v>
      </c>
      <c r="V15" s="71">
        <f>'Dati Istat di supporto 3'!AU22</f>
        <v>68081</v>
      </c>
      <c r="W15" s="71">
        <f>'Dati Istat di supporto 3'!AW22</f>
        <v>69903</v>
      </c>
      <c r="X15" s="71">
        <f>'Dati Istat di supporto 3'!AY22</f>
        <v>179834</v>
      </c>
      <c r="Y15" s="71">
        <f>'Dati Istat di supporto 3'!BA22</f>
        <v>94722</v>
      </c>
      <c r="Z15" s="73">
        <f t="shared" si="0"/>
        <v>143327129</v>
      </c>
      <c r="AA15" s="73">
        <f t="shared" si="1"/>
        <v>5840279</v>
      </c>
      <c r="AB15" s="73">
        <f t="shared" si="2"/>
        <v>2345449</v>
      </c>
      <c r="AC15" s="71">
        <f t="shared" ref="AC15:AC29" si="7">Z15+AA15+AB15</f>
        <v>151512857</v>
      </c>
      <c r="AD15" s="71">
        <f>'Dati Istat di supporto 3'!G22</f>
        <v>1402928</v>
      </c>
      <c r="AE15" s="74">
        <f t="shared" si="3"/>
        <v>152915785</v>
      </c>
      <c r="AF15" s="75">
        <f t="shared" si="4"/>
        <v>15.621463825037399</v>
      </c>
      <c r="AG15" s="1"/>
      <c r="AH15" s="76">
        <f t="shared" si="5"/>
        <v>151512857</v>
      </c>
      <c r="AI15" s="76">
        <f t="shared" si="6"/>
        <v>152915785</v>
      </c>
      <c r="AK15" s="70">
        <v>1738379</v>
      </c>
      <c r="AL15" s="77">
        <v>135045278</v>
      </c>
      <c r="AM15" s="78" t="s">
        <v>160</v>
      </c>
      <c r="AN15" s="78" t="s">
        <v>111</v>
      </c>
      <c r="AO15" s="78" t="s">
        <v>111</v>
      </c>
      <c r="AP15" s="78">
        <v>136783657</v>
      </c>
    </row>
    <row r="16" spans="1:42" s="70" customFormat="1" ht="15" x14ac:dyDescent="0.2">
      <c r="A16" s="70" t="s">
        <v>38</v>
      </c>
      <c r="B16" s="71">
        <f>'Dati Istat di supporto 3'!K23</f>
        <v>375344</v>
      </c>
      <c r="C16" s="71" t="str">
        <f>'Dati Istat di supporto 3'!M23</f>
        <v>..</v>
      </c>
      <c r="D16" s="71">
        <f>'Dati Istat di supporto 3'!O23</f>
        <v>35429</v>
      </c>
      <c r="E16" s="71">
        <f>'Dati Istat di supporto 3'!Q23</f>
        <v>1694397</v>
      </c>
      <c r="F16" s="71">
        <f>'Dati Istat di supporto 3'!S23</f>
        <v>526718</v>
      </c>
      <c r="G16" s="71">
        <f>'Dati Istat di supporto 3'!U23</f>
        <v>344964</v>
      </c>
      <c r="H16" s="71">
        <f>'Dati Istat di supporto 3'!W23</f>
        <v>181754</v>
      </c>
      <c r="I16" s="71">
        <f>'Dati Istat di supporto 3'!Y23</f>
        <v>6849251</v>
      </c>
      <c r="J16" s="71">
        <f>'Dati Istat di supporto 3'!AA23</f>
        <v>12537481</v>
      </c>
      <c r="K16" s="71">
        <f>'Dati Istat di supporto 3'!AC23</f>
        <v>968761</v>
      </c>
      <c r="L16" s="71">
        <f>'Dati Istat di supporto 3'!AE23</f>
        <v>481738</v>
      </c>
      <c r="M16" s="71">
        <f>'Dati Istat di supporto 3'!AG23</f>
        <v>131867</v>
      </c>
      <c r="N16" s="71">
        <f>'Dati Istat di supporto 3'!AI23</f>
        <v>97947</v>
      </c>
      <c r="O16" s="71">
        <f>'Dati Istat di supporto 3'!AK23</f>
        <v>126373</v>
      </c>
      <c r="P16" s="71">
        <f>'Dati Istat di supporto 3'!AM23</f>
        <v>51224</v>
      </c>
      <c r="Q16" s="72"/>
      <c r="R16" s="70" t="s">
        <v>38</v>
      </c>
      <c r="S16" s="71">
        <f>'Dati Istat di supporto 3'!AO23</f>
        <v>18907</v>
      </c>
      <c r="T16" s="71">
        <f>'Dati Istat di supporto 3'!AQ23</f>
        <v>78191</v>
      </c>
      <c r="U16" s="71">
        <f>'Dati Istat di supporto 3'!AS23</f>
        <v>107514</v>
      </c>
      <c r="V16" s="71">
        <f>'Dati Istat di supporto 3'!AU23</f>
        <v>32191</v>
      </c>
      <c r="W16" s="71">
        <f>'Dati Istat di supporto 3'!AW23</f>
        <v>6763</v>
      </c>
      <c r="X16" s="71" t="str">
        <f>'Dati Istat di supporto 3'!AY23</f>
        <v>..</v>
      </c>
      <c r="Y16" s="71">
        <f>'Dati Istat di supporto 3'!BA23</f>
        <v>302</v>
      </c>
      <c r="Z16" s="73">
        <f t="shared" si="0"/>
        <v>22987381</v>
      </c>
      <c r="AA16" s="73">
        <f t="shared" si="1"/>
        <v>837925</v>
      </c>
      <c r="AB16" s="73">
        <f t="shared" si="2"/>
        <v>295092</v>
      </c>
      <c r="AC16" s="71">
        <f t="shared" si="7"/>
        <v>24120398</v>
      </c>
      <c r="AD16" s="71">
        <f>'Dati Istat di supporto 3'!G23</f>
        <v>397643</v>
      </c>
      <c r="AE16" s="74">
        <f t="shared" si="3"/>
        <v>24518041</v>
      </c>
      <c r="AF16" s="75">
        <f t="shared" si="4"/>
        <v>2.5046968862127854</v>
      </c>
      <c r="AG16" s="1"/>
      <c r="AH16" s="76">
        <f t="shared" si="5"/>
        <v>24120398</v>
      </c>
      <c r="AI16" s="76">
        <f t="shared" si="6"/>
        <v>24518041</v>
      </c>
      <c r="AK16" s="70">
        <v>394000</v>
      </c>
      <c r="AL16" s="77">
        <v>21573958</v>
      </c>
      <c r="AM16" s="78" t="s">
        <v>161</v>
      </c>
      <c r="AN16" s="78" t="s">
        <v>111</v>
      </c>
      <c r="AO16" s="78" t="s">
        <v>111</v>
      </c>
      <c r="AP16" s="78">
        <v>21967958</v>
      </c>
    </row>
    <row r="17" spans="1:42" s="70" customFormat="1" ht="15" x14ac:dyDescent="0.2">
      <c r="A17" s="70" t="s">
        <v>39</v>
      </c>
      <c r="B17" s="71">
        <f>'Dati Istat di supporto 3'!K24</f>
        <v>3429275</v>
      </c>
      <c r="C17" s="71">
        <f>'Dati Istat di supporto 3'!M24</f>
        <v>12239</v>
      </c>
      <c r="D17" s="71">
        <f>'Dati Istat di supporto 3'!O24</f>
        <v>2311430</v>
      </c>
      <c r="E17" s="71">
        <f>'Dati Istat di supporto 3'!Q24</f>
        <v>15175257</v>
      </c>
      <c r="F17" s="71">
        <f>'Dati Istat di supporto 3'!S24</f>
        <v>1369966</v>
      </c>
      <c r="G17" s="71">
        <f>'Dati Istat di supporto 3'!U24</f>
        <v>577560</v>
      </c>
      <c r="H17" s="71">
        <f>'Dati Istat di supporto 3'!W24</f>
        <v>792406</v>
      </c>
      <c r="I17" s="71">
        <f>'Dati Istat di supporto 3'!Y24</f>
        <v>10303135</v>
      </c>
      <c r="J17" s="71">
        <f>'Dati Istat di supporto 3'!AA24</f>
        <v>913936</v>
      </c>
      <c r="K17" s="71">
        <f>'Dati Istat di supporto 3'!AC24</f>
        <v>67939624</v>
      </c>
      <c r="L17" s="71">
        <f>'Dati Istat di supporto 3'!AE24</f>
        <v>4942750</v>
      </c>
      <c r="M17" s="71">
        <f>'Dati Istat di supporto 3'!AG24</f>
        <v>1390329</v>
      </c>
      <c r="N17" s="71">
        <f>'Dati Istat di supporto 3'!AI24</f>
        <v>2559581</v>
      </c>
      <c r="O17" s="71">
        <f>'Dati Istat di supporto 3'!AK24</f>
        <v>2164344</v>
      </c>
      <c r="P17" s="71">
        <f>'Dati Istat di supporto 3'!AM24</f>
        <v>863307</v>
      </c>
      <c r="Q17" s="72"/>
      <c r="R17" s="70" t="s">
        <v>39</v>
      </c>
      <c r="S17" s="71">
        <f>'Dati Istat di supporto 3'!AO24</f>
        <v>77899</v>
      </c>
      <c r="T17" s="71">
        <f>'Dati Istat di supporto 3'!AQ24</f>
        <v>1573251</v>
      </c>
      <c r="U17" s="71">
        <f>'Dati Istat di supporto 3'!AS24</f>
        <v>1154703</v>
      </c>
      <c r="V17" s="71">
        <f>'Dati Istat di supporto 3'!AU24</f>
        <v>157645</v>
      </c>
      <c r="W17" s="71">
        <f>'Dati Istat di supporto 3'!AW24</f>
        <v>214557</v>
      </c>
      <c r="X17" s="71">
        <f>'Dati Istat di supporto 3'!AY24</f>
        <v>186190</v>
      </c>
      <c r="Y17" s="71">
        <f>'Dati Istat di supporto 3'!BA24</f>
        <v>361418</v>
      </c>
      <c r="Z17" s="73">
        <f t="shared" si="0"/>
        <v>101454862</v>
      </c>
      <c r="AA17" s="73">
        <f t="shared" si="1"/>
        <v>11057004</v>
      </c>
      <c r="AB17" s="73">
        <f t="shared" si="2"/>
        <v>4588970</v>
      </c>
      <c r="AC17" s="71">
        <f t="shared" si="7"/>
        <v>117100836</v>
      </c>
      <c r="AD17" s="71">
        <f>'Dati Istat di supporto 3'!G24</f>
        <v>1082893</v>
      </c>
      <c r="AE17" s="74">
        <f t="shared" si="3"/>
        <v>118183729</v>
      </c>
      <c r="AF17" s="75">
        <f t="shared" si="4"/>
        <v>12.073330737448218</v>
      </c>
      <c r="AG17" s="1"/>
      <c r="AH17" s="76">
        <f t="shared" si="5"/>
        <v>117100836</v>
      </c>
      <c r="AI17" s="76">
        <f t="shared" si="6"/>
        <v>118183729</v>
      </c>
      <c r="AK17" s="70">
        <v>1141137</v>
      </c>
      <c r="AL17" s="77">
        <v>114164668</v>
      </c>
      <c r="AM17" s="78" t="s">
        <v>162</v>
      </c>
      <c r="AN17" s="78" t="s">
        <v>111</v>
      </c>
      <c r="AO17" s="78" t="s">
        <v>111</v>
      </c>
      <c r="AP17" s="78">
        <v>115305806</v>
      </c>
    </row>
    <row r="18" spans="1:42" s="70" customFormat="1" ht="15" x14ac:dyDescent="0.2">
      <c r="A18" s="70" t="s">
        <v>22</v>
      </c>
      <c r="B18" s="71">
        <f>'Dati Istat di supporto 3'!K25</f>
        <v>1355583</v>
      </c>
      <c r="C18" s="71">
        <f>'Dati Istat di supporto 3'!M25</f>
        <v>46132</v>
      </c>
      <c r="D18" s="71">
        <f>'Dati Istat di supporto 3'!O25</f>
        <v>3018247</v>
      </c>
      <c r="E18" s="71">
        <f>'Dati Istat di supporto 3'!Q25</f>
        <v>4781713</v>
      </c>
      <c r="F18" s="71">
        <f>'Dati Istat di supporto 3'!S25</f>
        <v>354231</v>
      </c>
      <c r="G18" s="71">
        <f>'Dati Istat di supporto 3'!U25</f>
        <v>60363</v>
      </c>
      <c r="H18" s="71">
        <f>'Dati Istat di supporto 3'!W25</f>
        <v>293868</v>
      </c>
      <c r="I18" s="71">
        <f>'Dati Istat di supporto 3'!Y25</f>
        <v>3473743</v>
      </c>
      <c r="J18" s="71">
        <f>'Dati Istat di supporto 3'!AA25</f>
        <v>212210</v>
      </c>
      <c r="K18" s="71">
        <f>'Dati Istat di supporto 3'!AC25</f>
        <v>4750592</v>
      </c>
      <c r="L18" s="71">
        <f>'Dati Istat di supporto 3'!AE25</f>
        <v>43265353</v>
      </c>
      <c r="M18" s="71">
        <f>'Dati Istat di supporto 3'!AG25</f>
        <v>1346841</v>
      </c>
      <c r="N18" s="71">
        <f>'Dati Istat di supporto 3'!AI25</f>
        <v>856919</v>
      </c>
      <c r="O18" s="71">
        <f>'Dati Istat di supporto 3'!AK25</f>
        <v>2163661</v>
      </c>
      <c r="P18" s="71">
        <f>'Dati Istat di supporto 3'!AM25</f>
        <v>406496</v>
      </c>
      <c r="Q18" s="72"/>
      <c r="R18" s="70" t="s">
        <v>22</v>
      </c>
      <c r="S18" s="71">
        <f>'Dati Istat di supporto 3'!AO25</f>
        <v>125522</v>
      </c>
      <c r="T18" s="71">
        <f>'Dati Istat di supporto 3'!AQ25</f>
        <v>683950</v>
      </c>
      <c r="U18" s="71">
        <f>'Dati Istat di supporto 3'!AS25</f>
        <v>407079</v>
      </c>
      <c r="V18" s="71">
        <f>'Dati Istat di supporto 3'!AU25</f>
        <v>70022</v>
      </c>
      <c r="W18" s="71">
        <f>'Dati Istat di supporto 3'!AW25</f>
        <v>64028</v>
      </c>
      <c r="X18" s="71">
        <f>'Dati Istat di supporto 3'!AY25</f>
        <v>48780</v>
      </c>
      <c r="Y18" s="71">
        <f>'Dati Istat di supporto 3'!BA25</f>
        <v>13766</v>
      </c>
      <c r="Z18" s="73">
        <f t="shared" si="0"/>
        <v>17992451</v>
      </c>
      <c r="AA18" s="73">
        <f t="shared" si="1"/>
        <v>47632774</v>
      </c>
      <c r="AB18" s="73">
        <f t="shared" si="2"/>
        <v>1819643</v>
      </c>
      <c r="AC18" s="71">
        <f t="shared" si="7"/>
        <v>67444868</v>
      </c>
      <c r="AD18" s="71">
        <f>'Dati Istat di supporto 3'!G25</f>
        <v>538538</v>
      </c>
      <c r="AE18" s="74">
        <f t="shared" si="3"/>
        <v>67983406</v>
      </c>
      <c r="AF18" s="75">
        <f t="shared" si="4"/>
        <v>6.9450012471363261</v>
      </c>
      <c r="AG18" s="1"/>
      <c r="AH18" s="76">
        <f t="shared" si="5"/>
        <v>67444868</v>
      </c>
      <c r="AI18" s="76">
        <f t="shared" si="6"/>
        <v>67983406</v>
      </c>
      <c r="AK18" s="70">
        <v>409092</v>
      </c>
      <c r="AL18" s="77">
        <v>68648901</v>
      </c>
      <c r="AM18" s="78" t="s">
        <v>163</v>
      </c>
      <c r="AN18" s="78" t="s">
        <v>111</v>
      </c>
      <c r="AO18" s="78" t="s">
        <v>111</v>
      </c>
      <c r="AP18" s="78">
        <v>69057993</v>
      </c>
    </row>
    <row r="19" spans="1:42" s="70" customFormat="1" ht="15" x14ac:dyDescent="0.2">
      <c r="A19" s="70" t="s">
        <v>23</v>
      </c>
      <c r="B19" s="71">
        <f>'Dati Istat di supporto 3'!K26</f>
        <v>212034</v>
      </c>
      <c r="C19" s="71" t="str">
        <f>'Dati Istat di supporto 3'!M26</f>
        <v>..</v>
      </c>
      <c r="D19" s="71">
        <f>'Dati Istat di supporto 3'!O26</f>
        <v>72950</v>
      </c>
      <c r="E19" s="71">
        <f>'Dati Istat di supporto 3'!Q26</f>
        <v>370428</v>
      </c>
      <c r="F19" s="71" t="str">
        <f>'Dati Istat di supporto 3'!S26</f>
        <v>..</v>
      </c>
      <c r="G19" s="71" t="str">
        <f>'Dati Istat di supporto 3'!U26</f>
        <v>..</v>
      </c>
      <c r="H19" s="71" t="str">
        <f>'Dati Istat di supporto 3'!W26</f>
        <v>..</v>
      </c>
      <c r="I19" s="71">
        <f>'Dati Istat di supporto 3'!Y26</f>
        <v>557154</v>
      </c>
      <c r="J19" s="71">
        <f>'Dati Istat di supporto 3'!AA26</f>
        <v>72596</v>
      </c>
      <c r="K19" s="71">
        <f>'Dati Istat di supporto 3'!AC26</f>
        <v>1471282</v>
      </c>
      <c r="L19" s="71">
        <f>'Dati Istat di supporto 3'!AE26</f>
        <v>2183314</v>
      </c>
      <c r="M19" s="71">
        <f>'Dati Istat di supporto 3'!AG26</f>
        <v>7352796</v>
      </c>
      <c r="N19" s="71">
        <f>'Dati Istat di supporto 3'!AI26</f>
        <v>1198109</v>
      </c>
      <c r="O19" s="71">
        <f>'Dati Istat di supporto 3'!AK26</f>
        <v>2016507</v>
      </c>
      <c r="P19" s="71">
        <f>'Dati Istat di supporto 3'!AM26</f>
        <v>419717</v>
      </c>
      <c r="Q19" s="72"/>
      <c r="R19" s="70" t="s">
        <v>23</v>
      </c>
      <c r="S19" s="71">
        <f>'Dati Istat di supporto 3'!AO26</f>
        <v>28719</v>
      </c>
      <c r="T19" s="71">
        <f>'Dati Istat di supporto 3'!AQ26</f>
        <v>383496</v>
      </c>
      <c r="U19" s="71">
        <f>'Dati Istat di supporto 3'!AS26</f>
        <v>274182</v>
      </c>
      <c r="V19" s="71">
        <f>'Dati Istat di supporto 3'!AU26</f>
        <v>18146</v>
      </c>
      <c r="W19" s="71">
        <f>'Dati Istat di supporto 3'!AW26</f>
        <v>48527</v>
      </c>
      <c r="X19" s="71">
        <f>'Dati Istat di supporto 3'!AY26</f>
        <v>22917</v>
      </c>
      <c r="Y19" s="71">
        <f>'Dati Istat di supporto 3'!BA26</f>
        <v>15630</v>
      </c>
      <c r="Z19" s="73">
        <f t="shared" si="0"/>
        <v>2756444</v>
      </c>
      <c r="AA19" s="73">
        <f t="shared" si="1"/>
        <v>12750726</v>
      </c>
      <c r="AB19" s="73">
        <f t="shared" si="2"/>
        <v>1211334</v>
      </c>
      <c r="AC19" s="71">
        <f t="shared" si="7"/>
        <v>16718504</v>
      </c>
      <c r="AD19" s="71">
        <f>'Dati Istat di supporto 3'!G26</f>
        <v>54667</v>
      </c>
      <c r="AE19" s="74">
        <f t="shared" si="3"/>
        <v>16773171</v>
      </c>
      <c r="AF19" s="75">
        <f t="shared" si="4"/>
        <v>1.7135018729928133</v>
      </c>
      <c r="AG19" s="1"/>
      <c r="AH19" s="76">
        <f t="shared" si="5"/>
        <v>16718504</v>
      </c>
      <c r="AI19" s="76">
        <f t="shared" si="6"/>
        <v>16773171</v>
      </c>
      <c r="AK19" s="70">
        <v>114012</v>
      </c>
      <c r="AL19" s="77">
        <v>23535572</v>
      </c>
      <c r="AM19" s="78" t="s">
        <v>164</v>
      </c>
      <c r="AN19" s="78" t="s">
        <v>111</v>
      </c>
      <c r="AO19" s="78" t="s">
        <v>111</v>
      </c>
      <c r="AP19" s="78">
        <v>23649583</v>
      </c>
    </row>
    <row r="20" spans="1:42" s="70" customFormat="1" ht="15" x14ac:dyDescent="0.2">
      <c r="A20" s="70" t="s">
        <v>24</v>
      </c>
      <c r="B20" s="71">
        <f>'Dati Istat di supporto 3'!K27</f>
        <v>270795</v>
      </c>
      <c r="C20" s="71">
        <f>'Dati Istat di supporto 3'!M27</f>
        <v>188</v>
      </c>
      <c r="D20" s="71">
        <f>'Dati Istat di supporto 3'!O27</f>
        <v>139200</v>
      </c>
      <c r="E20" s="71">
        <f>'Dati Istat di supporto 3'!Q27</f>
        <v>1302089</v>
      </c>
      <c r="F20" s="71">
        <f>'Dati Istat di supporto 3'!S27</f>
        <v>41420</v>
      </c>
      <c r="G20" s="71">
        <f>'Dati Istat di supporto 3'!U27</f>
        <v>25978</v>
      </c>
      <c r="H20" s="71">
        <f>'Dati Istat di supporto 3'!W27</f>
        <v>15442</v>
      </c>
      <c r="I20" s="71">
        <f>'Dati Istat di supporto 3'!Y27</f>
        <v>979122</v>
      </c>
      <c r="J20" s="71">
        <f>'Dati Istat di supporto 3'!AA27</f>
        <v>106392</v>
      </c>
      <c r="K20" s="71">
        <f>'Dati Istat di supporto 3'!AC27</f>
        <v>1906389</v>
      </c>
      <c r="L20" s="71">
        <f>'Dati Istat di supporto 3'!AE27</f>
        <v>518206</v>
      </c>
      <c r="M20" s="71">
        <f>'Dati Istat di supporto 3'!AG27</f>
        <v>928823</v>
      </c>
      <c r="N20" s="71">
        <f>'Dati Istat di supporto 3'!AI27</f>
        <v>10551594</v>
      </c>
      <c r="O20" s="71">
        <f>'Dati Istat di supporto 3'!AK27</f>
        <v>717758</v>
      </c>
      <c r="P20" s="71">
        <f>'Dati Istat di supporto 3'!AM27</f>
        <v>1378124</v>
      </c>
      <c r="Q20" s="72"/>
      <c r="R20" s="70" t="s">
        <v>24</v>
      </c>
      <c r="S20" s="71">
        <f>'Dati Istat di supporto 3'!AO27</f>
        <v>192242</v>
      </c>
      <c r="T20" s="71">
        <f>'Dati Istat di supporto 3'!AQ27</f>
        <v>334687</v>
      </c>
      <c r="U20" s="71">
        <f>'Dati Istat di supporto 3'!AS27</f>
        <v>317130</v>
      </c>
      <c r="V20" s="71">
        <f>'Dati Istat di supporto 3'!AU27</f>
        <v>54469</v>
      </c>
      <c r="W20" s="71">
        <f>'Dati Istat di supporto 3'!AW27</f>
        <v>33614</v>
      </c>
      <c r="X20" s="71">
        <f>'Dati Istat di supporto 3'!AY27</f>
        <v>35598</v>
      </c>
      <c r="Y20" s="71">
        <f>'Dati Istat di supporto 3'!BA27</f>
        <v>26970</v>
      </c>
      <c r="Z20" s="73">
        <f t="shared" si="0"/>
        <v>4745595</v>
      </c>
      <c r="AA20" s="73">
        <f t="shared" si="1"/>
        <v>12716381</v>
      </c>
      <c r="AB20" s="73">
        <f t="shared" si="2"/>
        <v>2372834</v>
      </c>
      <c r="AC20" s="71">
        <f t="shared" si="7"/>
        <v>19834810</v>
      </c>
      <c r="AD20" s="71">
        <f>'Dati Istat di supporto 3'!G27</f>
        <v>251390</v>
      </c>
      <c r="AE20" s="74">
        <f t="shared" si="3"/>
        <v>20086200</v>
      </c>
      <c r="AF20" s="75">
        <f t="shared" si="4"/>
        <v>2.0519519726656483</v>
      </c>
      <c r="AG20" s="1"/>
      <c r="AH20" s="76">
        <f t="shared" si="5"/>
        <v>19834810</v>
      </c>
      <c r="AI20" s="76">
        <f t="shared" si="6"/>
        <v>20086200</v>
      </c>
      <c r="AK20" s="70">
        <v>97215</v>
      </c>
      <c r="AL20" s="77">
        <v>19090614</v>
      </c>
      <c r="AM20" s="78" t="s">
        <v>165</v>
      </c>
      <c r="AN20" s="78" t="s">
        <v>111</v>
      </c>
      <c r="AO20" s="78" t="s">
        <v>111</v>
      </c>
      <c r="AP20" s="78">
        <v>19187829</v>
      </c>
    </row>
    <row r="21" spans="1:42" s="70" customFormat="1" ht="15" x14ac:dyDescent="0.2">
      <c r="A21" s="70" t="s">
        <v>25</v>
      </c>
      <c r="B21" s="71">
        <f>'Dati Istat di supporto 3'!K28</f>
        <v>570631</v>
      </c>
      <c r="C21" s="71">
        <f>'Dati Istat di supporto 3'!M28</f>
        <v>10988</v>
      </c>
      <c r="D21" s="71">
        <f>'Dati Istat di supporto 3'!O28</f>
        <v>145572</v>
      </c>
      <c r="E21" s="71">
        <f>'Dati Istat di supporto 3'!Q28</f>
        <v>1827023</v>
      </c>
      <c r="F21" s="71">
        <f>'Dati Istat di supporto 3'!S28</f>
        <v>49974</v>
      </c>
      <c r="G21" s="71">
        <f>'Dati Istat di supporto 3'!U28</f>
        <v>15165</v>
      </c>
      <c r="H21" s="71">
        <f>'Dati Istat di supporto 3'!W28</f>
        <v>34809</v>
      </c>
      <c r="I21" s="71">
        <f>'Dati Istat di supporto 3'!Y28</f>
        <v>1271466</v>
      </c>
      <c r="J21" s="71">
        <f>'Dati Istat di supporto 3'!AA28</f>
        <v>207041</v>
      </c>
      <c r="K21" s="71">
        <f>'Dati Istat di supporto 3'!AC28</f>
        <v>1154628</v>
      </c>
      <c r="L21" s="71">
        <f>'Dati Istat di supporto 3'!AE28</f>
        <v>2022640</v>
      </c>
      <c r="M21" s="71">
        <f>'Dati Istat di supporto 3'!AG28</f>
        <v>1105103</v>
      </c>
      <c r="N21" s="71">
        <f>'Dati Istat di supporto 3'!AI28</f>
        <v>582017</v>
      </c>
      <c r="O21" s="71">
        <f>'Dati Istat di supporto 3'!AK28</f>
        <v>30233581</v>
      </c>
      <c r="P21" s="71">
        <f>'Dati Istat di supporto 3'!AM28</f>
        <v>1474251</v>
      </c>
      <c r="Q21" s="72"/>
      <c r="R21" s="70" t="s">
        <v>25</v>
      </c>
      <c r="S21" s="71">
        <f>'Dati Istat di supporto 3'!AO28</f>
        <v>216448</v>
      </c>
      <c r="T21" s="71">
        <f>'Dati Istat di supporto 3'!AQ28</f>
        <v>3220106</v>
      </c>
      <c r="U21" s="71">
        <f>'Dati Istat di supporto 3'!AS28</f>
        <v>701474</v>
      </c>
      <c r="V21" s="71">
        <f>'Dati Istat di supporto 3'!AU28</f>
        <v>561480</v>
      </c>
      <c r="W21" s="71">
        <f>'Dati Istat di supporto 3'!AW28</f>
        <v>151248</v>
      </c>
      <c r="X21" s="71">
        <f>'Dati Istat di supporto 3'!AY28</f>
        <v>170089</v>
      </c>
      <c r="Y21" s="71">
        <f>'Dati Istat di supporto 3'!BA28</f>
        <v>57734</v>
      </c>
      <c r="Z21" s="73">
        <f t="shared" si="0"/>
        <v>5237323</v>
      </c>
      <c r="AA21" s="73">
        <f t="shared" si="1"/>
        <v>33943341</v>
      </c>
      <c r="AB21" s="73">
        <f t="shared" si="2"/>
        <v>6552830</v>
      </c>
      <c r="AC21" s="71">
        <f t="shared" si="7"/>
        <v>45733494</v>
      </c>
      <c r="AD21" s="71">
        <f>'Dati Istat di supporto 3'!G28</f>
        <v>171276</v>
      </c>
      <c r="AE21" s="74">
        <f t="shared" si="3"/>
        <v>45904770</v>
      </c>
      <c r="AF21" s="75">
        <f t="shared" si="4"/>
        <v>4.6895073909581146</v>
      </c>
      <c r="AG21" s="1"/>
      <c r="AH21" s="76">
        <f t="shared" si="5"/>
        <v>45733494</v>
      </c>
      <c r="AI21" s="76">
        <f t="shared" si="6"/>
        <v>45904770</v>
      </c>
      <c r="AK21" s="70">
        <v>177206</v>
      </c>
      <c r="AL21" s="77">
        <v>39565432</v>
      </c>
      <c r="AM21" s="78" t="s">
        <v>166</v>
      </c>
      <c r="AN21" s="78" t="s">
        <v>111</v>
      </c>
      <c r="AO21" s="78" t="s">
        <v>111</v>
      </c>
      <c r="AP21" s="78">
        <v>39742638</v>
      </c>
    </row>
    <row r="22" spans="1:42" s="70" customFormat="1" ht="15" x14ac:dyDescent="0.2">
      <c r="A22" s="70" t="s">
        <v>26</v>
      </c>
      <c r="B22" s="71">
        <f>'Dati Istat di supporto 3'!K29</f>
        <v>378576</v>
      </c>
      <c r="C22" s="71">
        <f>'Dati Istat di supporto 3'!M29</f>
        <v>5723</v>
      </c>
      <c r="D22" s="71">
        <f>'Dati Istat di supporto 3'!O29</f>
        <v>27534</v>
      </c>
      <c r="E22" s="71">
        <f>'Dati Istat di supporto 3'!Q29</f>
        <v>965888</v>
      </c>
      <c r="F22" s="71">
        <f>'Dati Istat di supporto 3'!S29</f>
        <v>29931</v>
      </c>
      <c r="G22" s="71">
        <f>'Dati Istat di supporto 3'!U29</f>
        <v>18441</v>
      </c>
      <c r="H22" s="71">
        <f>'Dati Istat di supporto 3'!W29</f>
        <v>11491</v>
      </c>
      <c r="I22" s="71">
        <f>'Dati Istat di supporto 3'!Y29</f>
        <v>508694</v>
      </c>
      <c r="J22" s="71">
        <f>'Dati Istat di supporto 3'!AA29</f>
        <v>54108</v>
      </c>
      <c r="K22" s="71">
        <f>'Dati Istat di supporto 3'!AC29</f>
        <v>946143</v>
      </c>
      <c r="L22" s="71">
        <f>'Dati Istat di supporto 3'!AE29</f>
        <v>241357</v>
      </c>
      <c r="M22" s="71">
        <f>'Dati Istat di supporto 3'!AG29</f>
        <v>278141</v>
      </c>
      <c r="N22" s="71">
        <f>'Dati Istat di supporto 3'!AI29</f>
        <v>1032349</v>
      </c>
      <c r="O22" s="71">
        <f>'Dati Istat di supporto 3'!AK29</f>
        <v>2021054</v>
      </c>
      <c r="P22" s="71">
        <f>'Dati Istat di supporto 3'!AM29</f>
        <v>7759680</v>
      </c>
      <c r="Q22" s="72"/>
      <c r="R22" s="70" t="s">
        <v>26</v>
      </c>
      <c r="S22" s="71">
        <f>'Dati Istat di supporto 3'!AO29</f>
        <v>389942</v>
      </c>
      <c r="T22" s="71">
        <f>'Dati Istat di supporto 3'!AQ29</f>
        <v>907084</v>
      </c>
      <c r="U22" s="71">
        <f>'Dati Istat di supporto 3'!AS29</f>
        <v>877783</v>
      </c>
      <c r="V22" s="71">
        <f>'Dati Istat di supporto 3'!AU29</f>
        <v>215681</v>
      </c>
      <c r="W22" s="71">
        <f>'Dati Istat di supporto 3'!AW29</f>
        <v>52258</v>
      </c>
      <c r="X22" s="71">
        <f>'Dati Istat di supporto 3'!AY29</f>
        <v>41651</v>
      </c>
      <c r="Y22" s="71" t="str">
        <f>'Dati Istat di supporto 3'!BA29</f>
        <v>..</v>
      </c>
      <c r="Z22" s="73">
        <f t="shared" si="0"/>
        <v>2916597</v>
      </c>
      <c r="AA22" s="73">
        <f t="shared" si="1"/>
        <v>3572901</v>
      </c>
      <c r="AB22" s="73">
        <f t="shared" si="2"/>
        <v>10244079</v>
      </c>
      <c r="AC22" s="71">
        <f t="shared" si="7"/>
        <v>16733577</v>
      </c>
      <c r="AD22" s="71">
        <f>'Dati Istat di supporto 3'!G29</f>
        <v>99001</v>
      </c>
      <c r="AE22" s="74">
        <f t="shared" si="3"/>
        <v>16832578</v>
      </c>
      <c r="AF22" s="75">
        <f t="shared" si="4"/>
        <v>1.719570731753562</v>
      </c>
      <c r="AG22" s="1"/>
      <c r="AH22" s="76">
        <f t="shared" si="5"/>
        <v>16733577</v>
      </c>
      <c r="AI22" s="76">
        <f t="shared" si="6"/>
        <v>16832578</v>
      </c>
      <c r="AK22" s="70">
        <v>104011</v>
      </c>
      <c r="AL22" s="77">
        <v>12941986</v>
      </c>
      <c r="AM22" s="78" t="s">
        <v>167</v>
      </c>
      <c r="AN22" s="78" t="s">
        <v>111</v>
      </c>
      <c r="AO22" s="78" t="s">
        <v>111</v>
      </c>
      <c r="AP22" s="78">
        <v>13045996</v>
      </c>
    </row>
    <row r="23" spans="1:42" s="70" customFormat="1" ht="15" x14ac:dyDescent="0.2">
      <c r="A23" s="70" t="s">
        <v>27</v>
      </c>
      <c r="B23" s="71">
        <f>'Dati Istat di supporto 3'!K30</f>
        <v>16216</v>
      </c>
      <c r="C23" s="71" t="str">
        <f>'Dati Istat di supporto 3'!M30</f>
        <v>..</v>
      </c>
      <c r="D23" s="71">
        <f>'Dati Istat di supporto 3'!O30</f>
        <v>2408</v>
      </c>
      <c r="E23" s="71">
        <f>'Dati Istat di supporto 3'!Q30</f>
        <v>88797</v>
      </c>
      <c r="F23" s="71" t="str">
        <f>'Dati Istat di supporto 3'!S30</f>
        <v>..</v>
      </c>
      <c r="G23" s="71" t="str">
        <f>'Dati Istat di supporto 3'!U30</f>
        <v>..</v>
      </c>
      <c r="H23" s="71" t="str">
        <f>'Dati Istat di supporto 3'!W30</f>
        <v>..</v>
      </c>
      <c r="I23" s="71">
        <f>'Dati Istat di supporto 3'!Y30</f>
        <v>26741</v>
      </c>
      <c r="J23" s="71" t="str">
        <f>'Dati Istat di supporto 3'!AA30</f>
        <v>..</v>
      </c>
      <c r="K23" s="71">
        <f>'Dati Istat di supporto 3'!AC30</f>
        <v>20520</v>
      </c>
      <c r="L23" s="71">
        <f>'Dati Istat di supporto 3'!AE30</f>
        <v>15638</v>
      </c>
      <c r="M23" s="71">
        <f>'Dati Istat di supporto 3'!AG30</f>
        <v>17512</v>
      </c>
      <c r="N23" s="71">
        <f>'Dati Istat di supporto 3'!AI30</f>
        <v>54167</v>
      </c>
      <c r="O23" s="71">
        <f>'Dati Istat di supporto 3'!AK30</f>
        <v>562683</v>
      </c>
      <c r="P23" s="71">
        <f>'Dati Istat di supporto 3'!AM30</f>
        <v>206590</v>
      </c>
      <c r="Q23" s="72"/>
      <c r="R23" s="70" t="s">
        <v>27</v>
      </c>
      <c r="S23" s="71">
        <f>'Dati Istat di supporto 3'!AO30</f>
        <v>1646113</v>
      </c>
      <c r="T23" s="71">
        <f>'Dati Istat di supporto 3'!AQ30</f>
        <v>500249</v>
      </c>
      <c r="U23" s="71">
        <f>'Dati Istat di supporto 3'!AS30</f>
        <v>265524</v>
      </c>
      <c r="V23" s="71">
        <f>'Dati Istat di supporto 3'!AU30</f>
        <v>59054</v>
      </c>
      <c r="W23" s="71">
        <f>'Dati Istat di supporto 3'!AW30</f>
        <v>37651</v>
      </c>
      <c r="X23" s="71">
        <f>'Dati Istat di supporto 3'!AY30</f>
        <v>30938</v>
      </c>
      <c r="Y23" s="71" t="str">
        <f>'Dati Istat di supporto 3'!BA30</f>
        <v>..</v>
      </c>
      <c r="Z23" s="73">
        <f t="shared" si="0"/>
        <v>154682</v>
      </c>
      <c r="AA23" s="73">
        <f t="shared" si="1"/>
        <v>650000</v>
      </c>
      <c r="AB23" s="73">
        <f t="shared" si="2"/>
        <v>2746119</v>
      </c>
      <c r="AC23" s="71">
        <f t="shared" si="7"/>
        <v>3550801</v>
      </c>
      <c r="AD23" s="71">
        <v>0</v>
      </c>
      <c r="AE23" s="74">
        <f t="shared" si="3"/>
        <v>3550801</v>
      </c>
      <c r="AF23" s="75">
        <f t="shared" si="4"/>
        <v>0.36274024536712557</v>
      </c>
      <c r="AG23" s="1"/>
      <c r="AH23" s="76">
        <f t="shared" si="5"/>
        <v>3550801</v>
      </c>
      <c r="AI23" s="76">
        <f t="shared" si="6"/>
        <v>3550801</v>
      </c>
      <c r="AK23" s="70">
        <v>48851</v>
      </c>
      <c r="AL23" s="77">
        <v>4621629</v>
      </c>
      <c r="AM23" s="78" t="s">
        <v>168</v>
      </c>
      <c r="AN23" s="78" t="s">
        <v>111</v>
      </c>
      <c r="AO23" s="78" t="s">
        <v>111</v>
      </c>
      <c r="AP23" s="78">
        <v>4670480</v>
      </c>
    </row>
    <row r="24" spans="1:42" s="70" customFormat="1" ht="15" x14ac:dyDescent="0.2">
      <c r="A24" s="70" t="s">
        <v>28</v>
      </c>
      <c r="B24" s="71">
        <f>'Dati Istat di supporto 3'!K31</f>
        <v>484949</v>
      </c>
      <c r="C24" s="71" t="str">
        <f>'Dati Istat di supporto 3'!M31</f>
        <v>..</v>
      </c>
      <c r="D24" s="71">
        <f>'Dati Istat di supporto 3'!O31</f>
        <v>58060</v>
      </c>
      <c r="E24" s="71">
        <f>'Dati Istat di supporto 3'!Q31</f>
        <v>1348055</v>
      </c>
      <c r="F24" s="71">
        <f>'Dati Istat di supporto 3'!S31</f>
        <v>20474</v>
      </c>
      <c r="G24" s="71" t="str">
        <f>'Dati Istat di supporto 3'!U31</f>
        <v>..</v>
      </c>
      <c r="H24" s="71">
        <f>'Dati Istat di supporto 3'!W31</f>
        <v>20474</v>
      </c>
      <c r="I24" s="71">
        <f>'Dati Istat di supporto 3'!Y31</f>
        <v>953388</v>
      </c>
      <c r="J24" s="71">
        <f>'Dati Istat di supporto 3'!AA31</f>
        <v>128654</v>
      </c>
      <c r="K24" s="71">
        <f>'Dati Istat di supporto 3'!AC31</f>
        <v>1066317</v>
      </c>
      <c r="L24" s="71">
        <f>'Dati Istat di supporto 3'!AE31</f>
        <v>763243</v>
      </c>
      <c r="M24" s="71">
        <f>'Dati Istat di supporto 3'!AG31</f>
        <v>422877</v>
      </c>
      <c r="N24" s="71">
        <f>'Dati Istat di supporto 3'!AI31</f>
        <v>286679</v>
      </c>
      <c r="O24" s="71">
        <f>'Dati Istat di supporto 3'!AK31</f>
        <v>3064053</v>
      </c>
      <c r="P24" s="71">
        <f>'Dati Istat di supporto 3'!AM31</f>
        <v>941947</v>
      </c>
      <c r="Q24" s="72"/>
      <c r="R24" s="70" t="s">
        <v>28</v>
      </c>
      <c r="S24" s="71">
        <f>'Dati Istat di supporto 3'!AO31</f>
        <v>532127</v>
      </c>
      <c r="T24" s="71">
        <f>'Dati Istat di supporto 3'!AQ31</f>
        <v>24614908</v>
      </c>
      <c r="U24" s="71">
        <f>'Dati Istat di supporto 3'!AS31</f>
        <v>2320593</v>
      </c>
      <c r="V24" s="71">
        <f>'Dati Istat di supporto 3'!AU31</f>
        <v>1131360</v>
      </c>
      <c r="W24" s="71">
        <f>'Dati Istat di supporto 3'!AW31</f>
        <v>1100739</v>
      </c>
      <c r="X24" s="71">
        <f>'Dati Istat di supporto 3'!AY31</f>
        <v>699245</v>
      </c>
      <c r="Y24" s="71">
        <f>'Dati Istat di supporto 3'!BA31</f>
        <v>45013</v>
      </c>
      <c r="Z24" s="73">
        <f t="shared" si="0"/>
        <v>4059897</v>
      </c>
      <c r="AA24" s="73">
        <f t="shared" si="1"/>
        <v>4536852</v>
      </c>
      <c r="AB24" s="73">
        <f t="shared" si="2"/>
        <v>31385932</v>
      </c>
      <c r="AC24" s="71">
        <f t="shared" si="7"/>
        <v>39982681</v>
      </c>
      <c r="AD24" s="71">
        <f>'Dati Istat di supporto 3'!G31</f>
        <v>388135</v>
      </c>
      <c r="AE24" s="74">
        <f t="shared" si="3"/>
        <v>40370816</v>
      </c>
      <c r="AF24" s="75">
        <f t="shared" si="4"/>
        <v>4.1241735883005211</v>
      </c>
      <c r="AG24" s="1"/>
      <c r="AH24" s="76">
        <f t="shared" si="5"/>
        <v>39982681</v>
      </c>
      <c r="AI24" s="76">
        <f t="shared" si="6"/>
        <v>40370816</v>
      </c>
      <c r="AK24" s="70">
        <v>210454</v>
      </c>
      <c r="AL24" s="77">
        <v>36332822</v>
      </c>
      <c r="AM24" s="78" t="s">
        <v>169</v>
      </c>
      <c r="AN24" s="78" t="s">
        <v>111</v>
      </c>
      <c r="AO24" s="78" t="s">
        <v>111</v>
      </c>
      <c r="AP24" s="78">
        <v>36543276</v>
      </c>
    </row>
    <row r="25" spans="1:42" s="70" customFormat="1" ht="15" x14ac:dyDescent="0.2">
      <c r="A25" s="70" t="s">
        <v>29</v>
      </c>
      <c r="B25" s="71">
        <f>'Dati Istat di supporto 3'!K32</f>
        <v>313794</v>
      </c>
      <c r="C25" s="71" t="str">
        <f>'Dati Istat di supporto 3'!M32</f>
        <v>..</v>
      </c>
      <c r="D25" s="71">
        <f>'Dati Istat di supporto 3'!O32</f>
        <v>34929</v>
      </c>
      <c r="E25" s="71">
        <f>'Dati Istat di supporto 3'!Q32</f>
        <v>756803</v>
      </c>
      <c r="F25" s="71">
        <f>'Dati Istat di supporto 3'!S32</f>
        <v>67545</v>
      </c>
      <c r="G25" s="71">
        <f>'Dati Istat di supporto 3'!U32</f>
        <v>44449</v>
      </c>
      <c r="H25" s="71">
        <f>'Dati Istat di supporto 3'!W32</f>
        <v>23096</v>
      </c>
      <c r="I25" s="71">
        <f>'Dati Istat di supporto 3'!Y32</f>
        <v>714617</v>
      </c>
      <c r="J25" s="71">
        <f>'Dati Istat di supporto 3'!AA32</f>
        <v>50500</v>
      </c>
      <c r="K25" s="71">
        <f>'Dati Istat di supporto 3'!AC32</f>
        <v>793159</v>
      </c>
      <c r="L25" s="71">
        <f>'Dati Istat di supporto 3'!AE32</f>
        <v>543945</v>
      </c>
      <c r="M25" s="71">
        <f>'Dati Istat di supporto 3'!AG32</f>
        <v>139886</v>
      </c>
      <c r="N25" s="71">
        <f>'Dati Istat di supporto 3'!AI32</f>
        <v>182400</v>
      </c>
      <c r="O25" s="71">
        <f>'Dati Istat di supporto 3'!AK32</f>
        <v>746004</v>
      </c>
      <c r="P25" s="71">
        <f>'Dati Istat di supporto 3'!AM32</f>
        <v>672140</v>
      </c>
      <c r="Q25" s="72"/>
      <c r="R25" s="70" t="s">
        <v>29</v>
      </c>
      <c r="S25" s="71">
        <f>'Dati Istat di supporto 3'!AO32</f>
        <v>380666</v>
      </c>
      <c r="T25" s="71">
        <f>'Dati Istat di supporto 3'!AQ32</f>
        <v>2534923</v>
      </c>
      <c r="U25" s="71">
        <f>'Dati Istat di supporto 3'!AS32</f>
        <v>18276721</v>
      </c>
      <c r="V25" s="71">
        <f>'Dati Istat di supporto 3'!AU32</f>
        <v>2314654</v>
      </c>
      <c r="W25" s="71">
        <f>'Dati Istat di supporto 3'!AW32</f>
        <v>1112665</v>
      </c>
      <c r="X25" s="71">
        <f>'Dati Istat di supporto 3'!AY32</f>
        <v>281527</v>
      </c>
      <c r="Y25" s="71">
        <f>'Dati Istat di supporto 3'!BA32</f>
        <v>32929</v>
      </c>
      <c r="Z25" s="73">
        <f t="shared" si="0"/>
        <v>2731347</v>
      </c>
      <c r="AA25" s="73">
        <f t="shared" si="1"/>
        <v>1612235</v>
      </c>
      <c r="AB25" s="73">
        <f t="shared" si="2"/>
        <v>25606225</v>
      </c>
      <c r="AC25" s="71">
        <f t="shared" si="7"/>
        <v>29949807</v>
      </c>
      <c r="AD25" s="71">
        <f>'Dati Istat di supporto 3'!G32</f>
        <v>108187</v>
      </c>
      <c r="AE25" s="74">
        <f t="shared" si="3"/>
        <v>30057994</v>
      </c>
      <c r="AF25" s="75">
        <f t="shared" si="4"/>
        <v>3.0706435305170827</v>
      </c>
      <c r="AG25" s="1"/>
      <c r="AH25" s="76">
        <f t="shared" si="5"/>
        <v>29949807</v>
      </c>
      <c r="AI25" s="76">
        <f t="shared" si="6"/>
        <v>30057994</v>
      </c>
      <c r="AK25" s="70">
        <v>165717</v>
      </c>
      <c r="AL25" s="77">
        <v>32343858</v>
      </c>
      <c r="AM25" s="78" t="s">
        <v>170</v>
      </c>
      <c r="AN25" s="78" t="s">
        <v>111</v>
      </c>
      <c r="AO25" s="78" t="s">
        <v>111</v>
      </c>
      <c r="AP25" s="78">
        <v>32509575</v>
      </c>
    </row>
    <row r="26" spans="1:42" s="70" customFormat="1" ht="15" x14ac:dyDescent="0.2">
      <c r="A26" s="70" t="s">
        <v>30</v>
      </c>
      <c r="B26" s="71">
        <f>'Dati Istat di supporto 3'!K33</f>
        <v>66916</v>
      </c>
      <c r="C26" s="71" t="str">
        <f>'Dati Istat di supporto 3'!M33</f>
        <v>..</v>
      </c>
      <c r="D26" s="71" t="str">
        <f>'Dati Istat di supporto 3'!O33</f>
        <v>..</v>
      </c>
      <c r="E26" s="71">
        <f>'Dati Istat di supporto 3'!Q33</f>
        <v>199837</v>
      </c>
      <c r="F26" s="71">
        <f>'Dati Istat di supporto 3'!S33</f>
        <v>2550</v>
      </c>
      <c r="G26" s="71">
        <f>'Dati Istat di supporto 3'!U33</f>
        <v>455</v>
      </c>
      <c r="H26" s="71">
        <f>'Dati Istat di supporto 3'!W33</f>
        <v>2095</v>
      </c>
      <c r="I26" s="71">
        <f>'Dati Istat di supporto 3'!Y33</f>
        <v>89177</v>
      </c>
      <c r="J26" s="71">
        <f>'Dati Istat di supporto 3'!AA33</f>
        <v>28040</v>
      </c>
      <c r="K26" s="71">
        <f>'Dati Istat di supporto 3'!AC33</f>
        <v>121265</v>
      </c>
      <c r="L26" s="71">
        <f>'Dati Istat di supporto 3'!AE33</f>
        <v>85832</v>
      </c>
      <c r="M26" s="71">
        <f>'Dati Istat di supporto 3'!AG33</f>
        <v>52234</v>
      </c>
      <c r="N26" s="71">
        <f>'Dati Istat di supporto 3'!AI33</f>
        <v>111340</v>
      </c>
      <c r="O26" s="71">
        <f>'Dati Istat di supporto 3'!AK33</f>
        <v>291834</v>
      </c>
      <c r="P26" s="71">
        <f>'Dati Istat di supporto 3'!AM33</f>
        <v>237128</v>
      </c>
      <c r="Q26" s="72"/>
      <c r="R26" s="70" t="s">
        <v>30</v>
      </c>
      <c r="S26" s="71">
        <f>'Dati Istat di supporto 3'!AO33</f>
        <v>55923</v>
      </c>
      <c r="T26" s="71">
        <f>'Dati Istat di supporto 3'!AQ33</f>
        <v>1755867</v>
      </c>
      <c r="U26" s="71">
        <f>'Dati Istat di supporto 3'!AS33</f>
        <v>1871187</v>
      </c>
      <c r="V26" s="71">
        <f>'Dati Istat di supporto 3'!AU33</f>
        <v>1425528</v>
      </c>
      <c r="W26" s="71">
        <f>'Dati Istat di supporto 3'!AW33</f>
        <v>830526</v>
      </c>
      <c r="X26" s="71">
        <f>'Dati Istat di supporto 3'!AY33</f>
        <v>69501</v>
      </c>
      <c r="Y26" s="71" t="str">
        <f>'Dati Istat di supporto 3'!BA33</f>
        <v>..</v>
      </c>
      <c r="Z26" s="73">
        <f t="shared" si="0"/>
        <v>507785</v>
      </c>
      <c r="AA26" s="73">
        <f t="shared" si="1"/>
        <v>541240</v>
      </c>
      <c r="AB26" s="73">
        <f t="shared" si="2"/>
        <v>6245660</v>
      </c>
      <c r="AC26" s="71">
        <f t="shared" si="7"/>
        <v>7294685</v>
      </c>
      <c r="AD26" s="71">
        <f>'Dati Istat di supporto 3'!G33</f>
        <v>11148</v>
      </c>
      <c r="AE26" s="74">
        <f t="shared" si="3"/>
        <v>7305833</v>
      </c>
      <c r="AF26" s="75">
        <f t="shared" si="4"/>
        <v>0.74634417840685607</v>
      </c>
      <c r="AG26" s="1"/>
      <c r="AH26" s="76">
        <f t="shared" si="5"/>
        <v>7294685</v>
      </c>
      <c r="AI26" s="76">
        <f t="shared" si="6"/>
        <v>7305833</v>
      </c>
      <c r="AK26" s="70">
        <v>20834</v>
      </c>
      <c r="AL26" s="77">
        <v>10144121</v>
      </c>
      <c r="AM26" s="78" t="s">
        <v>171</v>
      </c>
      <c r="AN26" s="78" t="s">
        <v>111</v>
      </c>
      <c r="AO26" s="78" t="s">
        <v>111</v>
      </c>
      <c r="AP26" s="78">
        <v>10164956</v>
      </c>
    </row>
    <row r="27" spans="1:42" s="70" customFormat="1" ht="15" x14ac:dyDescent="0.2">
      <c r="A27" s="70" t="s">
        <v>31</v>
      </c>
      <c r="B27" s="71">
        <f>'Dati Istat di supporto 3'!K34</f>
        <v>44776</v>
      </c>
      <c r="C27" s="71" t="str">
        <f>'Dati Istat di supporto 3'!M34</f>
        <v>..</v>
      </c>
      <c r="D27" s="71">
        <f>'Dati Istat di supporto 3'!O34</f>
        <v>7911</v>
      </c>
      <c r="E27" s="71">
        <f>'Dati Istat di supporto 3'!Q34</f>
        <v>73510</v>
      </c>
      <c r="F27" s="71" t="str">
        <f>'Dati Istat di supporto 3'!S34</f>
        <v>..</v>
      </c>
      <c r="G27" s="71" t="str">
        <f>'Dati Istat di supporto 3'!U34</f>
        <v>..</v>
      </c>
      <c r="H27" s="71" t="str">
        <f>'Dati Istat di supporto 3'!W34</f>
        <v>..</v>
      </c>
      <c r="I27" s="71">
        <f>'Dati Istat di supporto 3'!Y34</f>
        <v>38271</v>
      </c>
      <c r="J27" s="71" t="str">
        <f>'Dati Istat di supporto 3'!AA34</f>
        <v>..</v>
      </c>
      <c r="K27" s="71">
        <f>'Dati Istat di supporto 3'!AC34</f>
        <v>34256</v>
      </c>
      <c r="L27" s="71">
        <f>'Dati Istat di supporto 3'!AE34</f>
        <v>89528</v>
      </c>
      <c r="M27" s="71">
        <f>'Dati Istat di supporto 3'!AG34</f>
        <v>42179</v>
      </c>
      <c r="N27" s="71">
        <f>'Dati Istat di supporto 3'!AI34</f>
        <v>6205</v>
      </c>
      <c r="O27" s="71">
        <f>'Dati Istat di supporto 3'!AK34</f>
        <v>150654</v>
      </c>
      <c r="P27" s="71">
        <f>'Dati Istat di supporto 3'!AM34</f>
        <v>234</v>
      </c>
      <c r="Q27" s="72"/>
      <c r="R27" s="70" t="s">
        <v>31</v>
      </c>
      <c r="S27" s="71">
        <f>'Dati Istat di supporto 3'!AO34</f>
        <v>30986</v>
      </c>
      <c r="T27" s="71">
        <f>'Dati Istat di supporto 3'!AQ34</f>
        <v>632787</v>
      </c>
      <c r="U27" s="71">
        <f>'Dati Istat di supporto 3'!AS34</f>
        <v>178385</v>
      </c>
      <c r="V27" s="71">
        <f>'Dati Istat di supporto 3'!AU34</f>
        <v>248972</v>
      </c>
      <c r="W27" s="71">
        <f>'Dati Istat di supporto 3'!AW34</f>
        <v>5479528</v>
      </c>
      <c r="X27" s="71">
        <f>'Dati Istat di supporto 3'!AY34</f>
        <v>678362</v>
      </c>
      <c r="Y27" s="71" t="str">
        <f>'Dati Istat di supporto 3'!BA34</f>
        <v>..</v>
      </c>
      <c r="Z27" s="73">
        <f t="shared" si="0"/>
        <v>198724</v>
      </c>
      <c r="AA27" s="73">
        <f t="shared" si="1"/>
        <v>288566</v>
      </c>
      <c r="AB27" s="73">
        <f t="shared" si="2"/>
        <v>7249254</v>
      </c>
      <c r="AC27" s="71">
        <f t="shared" si="7"/>
        <v>7736544</v>
      </c>
      <c r="AD27" s="71">
        <f>'Dati Istat di supporto 3'!G34</f>
        <v>6713</v>
      </c>
      <c r="AE27" s="74">
        <f t="shared" si="3"/>
        <v>7743257</v>
      </c>
      <c r="AF27" s="75">
        <f t="shared" si="4"/>
        <v>0.79103023349399548</v>
      </c>
      <c r="AG27" s="1"/>
      <c r="AH27" s="76">
        <f t="shared" si="5"/>
        <v>7736544</v>
      </c>
      <c r="AI27" s="76">
        <f>+AC27</f>
        <v>7736544</v>
      </c>
      <c r="AK27" s="70">
        <v>20188</v>
      </c>
      <c r="AL27" s="77">
        <v>10772561</v>
      </c>
      <c r="AM27" s="78" t="s">
        <v>172</v>
      </c>
      <c r="AN27" s="78" t="s">
        <v>111</v>
      </c>
      <c r="AO27" s="78" t="s">
        <v>111</v>
      </c>
      <c r="AP27" s="78">
        <v>10792749</v>
      </c>
    </row>
    <row r="28" spans="1:42" s="70" customFormat="1" ht="15" x14ac:dyDescent="0.2">
      <c r="A28" s="70" t="s">
        <v>32</v>
      </c>
      <c r="B28" s="71">
        <f>'Dati Istat di supporto 3'!K35</f>
        <v>32388</v>
      </c>
      <c r="C28" s="71" t="str">
        <f>'Dati Istat di supporto 3'!M35</f>
        <v>..</v>
      </c>
      <c r="D28" s="71">
        <f>'Dati Istat di supporto 3'!O35</f>
        <v>122959</v>
      </c>
      <c r="E28" s="71">
        <f>'Dati Istat di supporto 3'!Q35</f>
        <v>197965</v>
      </c>
      <c r="F28" s="71" t="str">
        <f>'Dati Istat di supporto 3'!S35</f>
        <v>..</v>
      </c>
      <c r="G28" s="71" t="str">
        <f>'Dati Istat di supporto 3'!U35</f>
        <v>..</v>
      </c>
      <c r="H28" s="71" t="str">
        <f>'Dati Istat di supporto 3'!W35</f>
        <v>..</v>
      </c>
      <c r="I28" s="71">
        <f>'Dati Istat di supporto 3'!Y35</f>
        <v>214820</v>
      </c>
      <c r="J28" s="71">
        <f>'Dati Istat di supporto 3'!AA35</f>
        <v>19740</v>
      </c>
      <c r="K28" s="71">
        <f>'Dati Istat di supporto 3'!AC35</f>
        <v>146955</v>
      </c>
      <c r="L28" s="71">
        <f>'Dati Istat di supporto 3'!AE35</f>
        <v>102685</v>
      </c>
      <c r="M28" s="71" t="str">
        <f>'Dati Istat di supporto 3'!AG35</f>
        <v>..</v>
      </c>
      <c r="N28" s="71">
        <f>'Dati Istat di supporto 3'!AI35</f>
        <v>53155</v>
      </c>
      <c r="O28" s="71">
        <f>'Dati Istat di supporto 3'!AK35</f>
        <v>149247</v>
      </c>
      <c r="P28" s="71">
        <f>'Dati Istat di supporto 3'!AM35</f>
        <v>39792</v>
      </c>
      <c r="Q28" s="72"/>
      <c r="R28" s="70" t="s">
        <v>32</v>
      </c>
      <c r="S28" s="71" t="str">
        <f>'Dati Istat di supporto 3'!AO35</f>
        <v>..</v>
      </c>
      <c r="T28" s="71">
        <f>'Dati Istat di supporto 3'!AQ35</f>
        <v>427839</v>
      </c>
      <c r="U28" s="71">
        <f>'Dati Istat di supporto 3'!AS35</f>
        <v>202191</v>
      </c>
      <c r="V28" s="71">
        <f>'Dati Istat di supporto 3'!AU35</f>
        <v>47216</v>
      </c>
      <c r="W28" s="71">
        <f>'Dati Istat di supporto 3'!AW35</f>
        <v>669771</v>
      </c>
      <c r="X28" s="71">
        <f>'Dati Istat di supporto 3'!AY35</f>
        <v>25392766</v>
      </c>
      <c r="Y28" s="71">
        <f>'Dati Istat di supporto 3'!BA35</f>
        <v>12628</v>
      </c>
      <c r="Z28" s="73">
        <f t="shared" si="0"/>
        <v>734827</v>
      </c>
      <c r="AA28" s="73">
        <f t="shared" si="1"/>
        <v>305087</v>
      </c>
      <c r="AB28" s="73">
        <f t="shared" si="2"/>
        <v>26792203</v>
      </c>
      <c r="AC28" s="71">
        <f t="shared" si="7"/>
        <v>27832117</v>
      </c>
      <c r="AD28" s="71">
        <f>'Dati Istat di supporto 3'!G35</f>
        <v>239116</v>
      </c>
      <c r="AE28" s="74">
        <f t="shared" si="3"/>
        <v>28071233</v>
      </c>
      <c r="AF28" s="75">
        <f t="shared" si="4"/>
        <v>2.8676813896858064</v>
      </c>
      <c r="AG28" s="1"/>
      <c r="AH28" s="76">
        <f t="shared" si="5"/>
        <v>27832117</v>
      </c>
      <c r="AI28" s="76">
        <f t="shared" si="6"/>
        <v>28071233</v>
      </c>
      <c r="AK28" s="70">
        <v>194091</v>
      </c>
      <c r="AL28" s="77">
        <v>30010295</v>
      </c>
      <c r="AM28" s="78" t="s">
        <v>173</v>
      </c>
      <c r="AN28" s="78" t="s">
        <v>111</v>
      </c>
      <c r="AO28" s="78" t="s">
        <v>111</v>
      </c>
      <c r="AP28" s="78">
        <v>30204387</v>
      </c>
    </row>
    <row r="29" spans="1:42" s="70" customFormat="1" ht="15" x14ac:dyDescent="0.2">
      <c r="A29" s="70" t="s">
        <v>33</v>
      </c>
      <c r="B29" s="71">
        <f>'Dati Istat di supporto 3'!K36</f>
        <v>8172</v>
      </c>
      <c r="C29" s="71" t="str">
        <f>'Dati Istat di supporto 3'!M36</f>
        <v>..</v>
      </c>
      <c r="D29" s="71">
        <f>'Dati Istat di supporto 3'!O36</f>
        <v>13185</v>
      </c>
      <c r="E29" s="71">
        <f>'Dati Istat di supporto 3'!Q36</f>
        <v>46186</v>
      </c>
      <c r="F29" s="71" t="str">
        <f>'Dati Istat di supporto 3'!S36</f>
        <v>..</v>
      </c>
      <c r="G29" s="71" t="str">
        <f>'Dati Istat di supporto 3'!U36</f>
        <v>..</v>
      </c>
      <c r="H29" s="71" t="str">
        <f>'Dati Istat di supporto 3'!W36</f>
        <v>..</v>
      </c>
      <c r="I29" s="71">
        <f>'Dati Istat di supporto 3'!Y36</f>
        <v>102383</v>
      </c>
      <c r="J29" s="71">
        <f>'Dati Istat di supporto 3'!AA36</f>
        <v>15</v>
      </c>
      <c r="K29" s="71">
        <f>'Dati Istat di supporto 3'!AC36</f>
        <v>168102</v>
      </c>
      <c r="L29" s="71">
        <f>'Dati Istat di supporto 3'!AE36</f>
        <v>3326</v>
      </c>
      <c r="M29" s="71" t="str">
        <f>'Dati Istat di supporto 3'!AG36</f>
        <v>..</v>
      </c>
      <c r="N29" s="71">
        <f>'Dati Istat di supporto 3'!AI36</f>
        <v>3648</v>
      </c>
      <c r="O29" s="71">
        <f>'Dati Istat di supporto 3'!AK36</f>
        <v>117687</v>
      </c>
      <c r="P29" s="71" t="str">
        <f>'Dati Istat di supporto 3'!AM36</f>
        <v>..</v>
      </c>
      <c r="Q29" s="72"/>
      <c r="R29" s="70" t="s">
        <v>33</v>
      </c>
      <c r="S29" s="71" t="str">
        <f>'Dati Istat di supporto 3'!AO36</f>
        <v>..</v>
      </c>
      <c r="T29" s="71">
        <f>'Dati Istat di supporto 3'!AQ36</f>
        <v>28294</v>
      </c>
      <c r="U29" s="71">
        <f>'Dati Istat di supporto 3'!AS36</f>
        <v>15902</v>
      </c>
      <c r="V29" s="71" t="str">
        <f>'Dati Istat di supporto 3'!AU36</f>
        <v>..</v>
      </c>
      <c r="W29" s="71" t="str">
        <f>'Dati Istat di supporto 3'!AW36</f>
        <v>..</v>
      </c>
      <c r="X29" s="71" t="str">
        <f>'Dati Istat di supporto 3'!AY36</f>
        <v>..</v>
      </c>
      <c r="Y29" s="71">
        <f>'Dati Istat di supporto 3'!BA36</f>
        <v>15841294</v>
      </c>
      <c r="Z29" s="73">
        <f t="shared" si="0"/>
        <v>338043</v>
      </c>
      <c r="AA29" s="73">
        <f t="shared" si="1"/>
        <v>124661</v>
      </c>
      <c r="AB29" s="73">
        <f t="shared" si="2"/>
        <v>15885490</v>
      </c>
      <c r="AC29" s="71">
        <f t="shared" si="7"/>
        <v>16348194</v>
      </c>
      <c r="AD29" s="71">
        <f>'Dati Istat di supporto 3'!G36</f>
        <v>12985</v>
      </c>
      <c r="AE29" s="74">
        <f t="shared" si="3"/>
        <v>16361179</v>
      </c>
      <c r="AF29" s="75">
        <f t="shared" si="4"/>
        <v>1.6714138823762474</v>
      </c>
      <c r="AH29" s="76">
        <f t="shared" si="5"/>
        <v>16348194</v>
      </c>
      <c r="AI29" s="76">
        <f t="shared" si="6"/>
        <v>16361179</v>
      </c>
      <c r="AK29" s="70">
        <v>71443</v>
      </c>
      <c r="AL29" s="77">
        <v>13456045</v>
      </c>
      <c r="AM29" s="78" t="s">
        <v>174</v>
      </c>
      <c r="AN29" s="78" t="s">
        <v>111</v>
      </c>
      <c r="AO29" s="78" t="s">
        <v>111</v>
      </c>
      <c r="AP29" s="78">
        <v>13527488</v>
      </c>
    </row>
    <row r="30" spans="1:42" s="70" customFormat="1" x14ac:dyDescent="0.2">
      <c r="A30" s="70" t="s">
        <v>83</v>
      </c>
      <c r="B30" s="74">
        <f>SUM(B8:B12)+SUM(B15:B17)</f>
        <v>88188930</v>
      </c>
      <c r="C30" s="74">
        <f t="shared" ref="C30:P30" si="8">SUM(C8:C12)+SUM(C15:C17)</f>
        <v>1311376</v>
      </c>
      <c r="D30" s="74">
        <f t="shared" si="8"/>
        <v>29480016</v>
      </c>
      <c r="E30" s="74">
        <f t="shared" si="8"/>
        <v>192293524</v>
      </c>
      <c r="F30" s="74">
        <f t="shared" si="8"/>
        <v>33640041</v>
      </c>
      <c r="G30" s="74">
        <f t="shared" si="8"/>
        <v>18298595</v>
      </c>
      <c r="H30" s="74">
        <f t="shared" si="8"/>
        <v>15341446</v>
      </c>
      <c r="I30" s="74">
        <f t="shared" si="8"/>
        <v>138705875</v>
      </c>
      <c r="J30" s="74">
        <f t="shared" si="8"/>
        <v>23699188</v>
      </c>
      <c r="K30" s="74">
        <f t="shared" si="8"/>
        <v>102831922</v>
      </c>
      <c r="L30" s="74">
        <f t="shared" si="8"/>
        <v>16189062</v>
      </c>
      <c r="M30" s="74">
        <f t="shared" si="8"/>
        <v>3222068</v>
      </c>
      <c r="N30" s="74">
        <f t="shared" si="8"/>
        <v>5712352</v>
      </c>
      <c r="O30" s="74">
        <f t="shared" si="8"/>
        <v>6771855</v>
      </c>
      <c r="P30" s="74">
        <f t="shared" si="8"/>
        <v>2701372</v>
      </c>
      <c r="Q30" s="74"/>
      <c r="R30" s="70" t="s">
        <v>83</v>
      </c>
      <c r="S30" s="74">
        <f t="shared" ref="S30:T30" si="9">SUM(S8:S12)+SUM(S15:S17)</f>
        <v>216909</v>
      </c>
      <c r="T30" s="74">
        <f t="shared" si="9"/>
        <v>4402686</v>
      </c>
      <c r="U30" s="74">
        <f t="shared" ref="U30:Y30" si="10">SUM(U8:U12)+SUM(U15:U17)</f>
        <v>2833813</v>
      </c>
      <c r="V30" s="74">
        <f t="shared" si="10"/>
        <v>405940</v>
      </c>
      <c r="W30" s="74">
        <f t="shared" si="10"/>
        <v>504458</v>
      </c>
      <c r="X30" s="74">
        <f t="shared" si="10"/>
        <v>750937</v>
      </c>
      <c r="Y30" s="74">
        <f t="shared" si="10"/>
        <v>691488</v>
      </c>
      <c r="Z30" s="73">
        <f t="shared" si="0"/>
        <v>610150872</v>
      </c>
      <c r="AA30" s="73">
        <f t="shared" si="1"/>
        <v>31895337</v>
      </c>
      <c r="AB30" s="73">
        <f t="shared" si="2"/>
        <v>12507603</v>
      </c>
      <c r="AC30" s="71">
        <f>AC8+AC9+AC10+AC11+AC12+AC15+AC16+AC17</f>
        <v>654553814</v>
      </c>
      <c r="AD30" s="73">
        <f>AD8+AD9+AD10+AD11+AD12+AD15+AD16+AD17</f>
        <v>11409766</v>
      </c>
      <c r="AE30" s="73">
        <f>AE8+AE9+AE10+AE11+AE12+AE15+AE16+AE17</f>
        <v>665963580</v>
      </c>
      <c r="AF30" s="75">
        <f t="shared" ref="AF30:AF35" si="11">AE30/$AE$35*100</f>
        <v>68.033041675602021</v>
      </c>
    </row>
    <row r="31" spans="1:42" s="70" customFormat="1" x14ac:dyDescent="0.2">
      <c r="A31" s="70" t="s">
        <v>84</v>
      </c>
      <c r="B31" s="74">
        <f>SUM(B18:B21)</f>
        <v>2409043</v>
      </c>
      <c r="C31" s="74">
        <f t="shared" ref="C31:P31" si="12">SUM(C18:C21)</f>
        <v>57308</v>
      </c>
      <c r="D31" s="74">
        <f t="shared" si="12"/>
        <v>3375969</v>
      </c>
      <c r="E31" s="74">
        <f t="shared" si="12"/>
        <v>8281253</v>
      </c>
      <c r="F31" s="74">
        <f t="shared" si="12"/>
        <v>445625</v>
      </c>
      <c r="G31" s="74">
        <f t="shared" si="12"/>
        <v>101506</v>
      </c>
      <c r="H31" s="74">
        <f t="shared" si="12"/>
        <v>344119</v>
      </c>
      <c r="I31" s="74">
        <f t="shared" si="12"/>
        <v>6281485</v>
      </c>
      <c r="J31" s="74">
        <f t="shared" si="12"/>
        <v>598239</v>
      </c>
      <c r="K31" s="74">
        <f t="shared" si="12"/>
        <v>9282891</v>
      </c>
      <c r="L31" s="74">
        <f t="shared" si="12"/>
        <v>47989513</v>
      </c>
      <c r="M31" s="74">
        <f t="shared" si="12"/>
        <v>10733563</v>
      </c>
      <c r="N31" s="74">
        <f t="shared" si="12"/>
        <v>13188639</v>
      </c>
      <c r="O31" s="74">
        <f t="shared" si="12"/>
        <v>35131507</v>
      </c>
      <c r="P31" s="74">
        <f t="shared" si="12"/>
        <v>3678588</v>
      </c>
      <c r="Q31" s="74"/>
      <c r="R31" s="70" t="s">
        <v>84</v>
      </c>
      <c r="S31" s="74">
        <f t="shared" ref="S31:T31" si="13">SUM(S18:S21)</f>
        <v>562931</v>
      </c>
      <c r="T31" s="74">
        <f t="shared" si="13"/>
        <v>4622239</v>
      </c>
      <c r="U31" s="74">
        <f t="shared" ref="U31:Y31" si="14">SUM(U18:U21)</f>
        <v>1699865</v>
      </c>
      <c r="V31" s="74">
        <f t="shared" si="14"/>
        <v>704117</v>
      </c>
      <c r="W31" s="74">
        <f t="shared" si="14"/>
        <v>297417</v>
      </c>
      <c r="X31" s="74">
        <f t="shared" si="14"/>
        <v>277384</v>
      </c>
      <c r="Y31" s="74">
        <f t="shared" si="14"/>
        <v>114100</v>
      </c>
      <c r="Z31" s="73">
        <f t="shared" si="0"/>
        <v>30731813</v>
      </c>
      <c r="AA31" s="73">
        <f t="shared" si="1"/>
        <v>107043222</v>
      </c>
      <c r="AB31" s="73">
        <f t="shared" si="2"/>
        <v>11956641</v>
      </c>
      <c r="AC31" s="71">
        <f>AC18+AC19+AC20+AC21</f>
        <v>149731676</v>
      </c>
      <c r="AD31" s="73">
        <f>AD18+AD19+AD20+AD21</f>
        <v>1015871</v>
      </c>
      <c r="AE31" s="73">
        <f>AE18+AE19+AE20+AE21</f>
        <v>150747547</v>
      </c>
      <c r="AF31" s="75">
        <f t="shared" si="11"/>
        <v>15.399962483752901</v>
      </c>
    </row>
    <row r="32" spans="1:42" s="70" customFormat="1" x14ac:dyDescent="0.2">
      <c r="A32" s="70" t="s">
        <v>34</v>
      </c>
      <c r="B32" s="74">
        <f>SUM(B22:B29)</f>
        <v>1345787</v>
      </c>
      <c r="C32" s="74">
        <f t="shared" ref="C32:P32" si="15">SUM(C22:C29)</f>
        <v>5723</v>
      </c>
      <c r="D32" s="74">
        <f t="shared" si="15"/>
        <v>266986</v>
      </c>
      <c r="E32" s="74">
        <f t="shared" si="15"/>
        <v>3677041</v>
      </c>
      <c r="F32" s="74">
        <f t="shared" si="15"/>
        <v>120500</v>
      </c>
      <c r="G32" s="74">
        <f t="shared" si="15"/>
        <v>63345</v>
      </c>
      <c r="H32" s="74">
        <f t="shared" si="15"/>
        <v>57156</v>
      </c>
      <c r="I32" s="74">
        <f t="shared" si="15"/>
        <v>2648091</v>
      </c>
      <c r="J32" s="74">
        <f t="shared" si="15"/>
        <v>281057</v>
      </c>
      <c r="K32" s="74">
        <f t="shared" si="15"/>
        <v>3296717</v>
      </c>
      <c r="L32" s="74">
        <f t="shared" si="15"/>
        <v>1845554</v>
      </c>
      <c r="M32" s="74">
        <f t="shared" si="15"/>
        <v>952829</v>
      </c>
      <c r="N32" s="74">
        <f t="shared" si="15"/>
        <v>1729943</v>
      </c>
      <c r="O32" s="74">
        <f t="shared" si="15"/>
        <v>7103216</v>
      </c>
      <c r="P32" s="74">
        <f t="shared" si="15"/>
        <v>9857511</v>
      </c>
      <c r="Q32" s="74"/>
      <c r="R32" s="70" t="s">
        <v>34</v>
      </c>
      <c r="S32" s="74">
        <f t="shared" ref="S32:T32" si="16">SUM(S22:S29)</f>
        <v>3035757</v>
      </c>
      <c r="T32" s="74">
        <f t="shared" si="16"/>
        <v>31401951</v>
      </c>
      <c r="U32" s="74">
        <f t="shared" ref="U32:Y32" si="17">SUM(U22:U29)</f>
        <v>24008286</v>
      </c>
      <c r="V32" s="74">
        <f t="shared" si="17"/>
        <v>5442465</v>
      </c>
      <c r="W32" s="74">
        <f t="shared" si="17"/>
        <v>9283138</v>
      </c>
      <c r="X32" s="74">
        <f t="shared" si="17"/>
        <v>27193990</v>
      </c>
      <c r="Y32" s="74">
        <f t="shared" si="17"/>
        <v>15931864</v>
      </c>
      <c r="Z32" s="73">
        <f t="shared" si="0"/>
        <v>11641902</v>
      </c>
      <c r="AA32" s="73">
        <f t="shared" si="1"/>
        <v>11631542</v>
      </c>
      <c r="AB32" s="73">
        <f t="shared" si="2"/>
        <v>126154962</v>
      </c>
      <c r="AC32" s="71">
        <f>AC22+AC23+AC24+AC25+AC26+AC27+AC28+AC29</f>
        <v>149428406</v>
      </c>
      <c r="AD32" s="73">
        <f>SUM(AD22:AD29)</f>
        <v>865285</v>
      </c>
      <c r="AE32" s="71">
        <f>AC32+AD32</f>
        <v>150293691</v>
      </c>
      <c r="AF32" s="75">
        <f t="shared" si="11"/>
        <v>15.353597779901197</v>
      </c>
    </row>
    <row r="33" spans="1:33" s="70" customFormat="1" ht="18.75" customHeight="1" x14ac:dyDescent="0.2">
      <c r="A33" s="70" t="s">
        <v>35</v>
      </c>
      <c r="B33" s="74">
        <f>B30+B31+B32</f>
        <v>91943760</v>
      </c>
      <c r="C33" s="74">
        <f t="shared" ref="C33:P33" si="18">C30+C31+C32</f>
        <v>1374407</v>
      </c>
      <c r="D33" s="74">
        <f t="shared" si="18"/>
        <v>33122971</v>
      </c>
      <c r="E33" s="74">
        <f t="shared" si="18"/>
        <v>204251818</v>
      </c>
      <c r="F33" s="74">
        <f t="shared" si="18"/>
        <v>34206166</v>
      </c>
      <c r="G33" s="74">
        <f t="shared" si="18"/>
        <v>18463446</v>
      </c>
      <c r="H33" s="74">
        <f t="shared" si="18"/>
        <v>15742721</v>
      </c>
      <c r="I33" s="74">
        <f t="shared" si="18"/>
        <v>147635451</v>
      </c>
      <c r="J33" s="74">
        <f t="shared" si="18"/>
        <v>24578484</v>
      </c>
      <c r="K33" s="74">
        <f t="shared" si="18"/>
        <v>115411530</v>
      </c>
      <c r="L33" s="74">
        <f t="shared" si="18"/>
        <v>66024129</v>
      </c>
      <c r="M33" s="74">
        <f t="shared" si="18"/>
        <v>14908460</v>
      </c>
      <c r="N33" s="74">
        <f t="shared" si="18"/>
        <v>20630934</v>
      </c>
      <c r="O33" s="74">
        <f t="shared" si="18"/>
        <v>49006578</v>
      </c>
      <c r="P33" s="74">
        <f t="shared" si="18"/>
        <v>16237471</v>
      </c>
      <c r="Q33" s="74"/>
      <c r="R33" s="70" t="s">
        <v>35</v>
      </c>
      <c r="S33" s="74">
        <f t="shared" ref="S33:Y33" si="19">S30+S31+S32</f>
        <v>3815597</v>
      </c>
      <c r="T33" s="74">
        <f t="shared" si="19"/>
        <v>40426876</v>
      </c>
      <c r="U33" s="74">
        <f t="shared" si="19"/>
        <v>28541964</v>
      </c>
      <c r="V33" s="74">
        <f t="shared" si="19"/>
        <v>6552522</v>
      </c>
      <c r="W33" s="74">
        <f t="shared" si="19"/>
        <v>10085013</v>
      </c>
      <c r="X33" s="74">
        <f t="shared" si="19"/>
        <v>28222311</v>
      </c>
      <c r="Y33" s="74">
        <f t="shared" si="19"/>
        <v>16737452</v>
      </c>
      <c r="Z33" s="74">
        <f t="shared" ref="Z33:AD33" si="20">Z30+Z31+Z32</f>
        <v>652524587</v>
      </c>
      <c r="AA33" s="74">
        <f t="shared" si="20"/>
        <v>150570101</v>
      </c>
      <c r="AB33" s="74">
        <f t="shared" si="20"/>
        <v>150619206</v>
      </c>
      <c r="AC33" s="71">
        <f>AC30+AC31+AC32</f>
        <v>953713896</v>
      </c>
      <c r="AD33" s="74">
        <f t="shared" si="20"/>
        <v>13290922</v>
      </c>
      <c r="AE33" s="71">
        <f>AC33+AD33</f>
        <v>967004818</v>
      </c>
      <c r="AF33" s="75">
        <f t="shared" si="11"/>
        <v>98.78660193925613</v>
      </c>
    </row>
    <row r="34" spans="1:33" s="70" customFormat="1" x14ac:dyDescent="0.2">
      <c r="A34" s="70" t="s">
        <v>36</v>
      </c>
      <c r="B34" s="71">
        <f>'Dati Istat di supporto 3'!K13</f>
        <v>1673276</v>
      </c>
      <c r="C34" s="71">
        <f>'Dati Istat di supporto 3'!M13</f>
        <v>40788</v>
      </c>
      <c r="D34" s="71">
        <f>'Dati Istat di supporto 3'!O13</f>
        <v>459630</v>
      </c>
      <c r="E34" s="71">
        <f>'Dati Istat di supporto 3'!Q13</f>
        <v>2503486</v>
      </c>
      <c r="F34" s="71">
        <f>'Dati Istat di supporto 3'!S13</f>
        <v>1382605</v>
      </c>
      <c r="G34" s="71">
        <f>'Dati Istat di supporto 3'!U13</f>
        <v>988096</v>
      </c>
      <c r="H34" s="71">
        <f>'Dati Istat di supporto 3'!W13</f>
        <v>394509</v>
      </c>
      <c r="I34" s="71">
        <f>'Dati Istat di supporto 3'!Y13</f>
        <v>1181517</v>
      </c>
      <c r="J34" s="71">
        <f>'Dati Istat di supporto 3'!AA13</f>
        <v>414337</v>
      </c>
      <c r="K34" s="71">
        <f>'Dati Istat di supporto 3'!AC13</f>
        <v>746362</v>
      </c>
      <c r="L34" s="71">
        <f>'Dati Istat di supporto 3'!AE13</f>
        <v>197655</v>
      </c>
      <c r="M34" s="71">
        <f>'Dati Istat di supporto 3'!AG13</f>
        <v>49938</v>
      </c>
      <c r="N34" s="71">
        <f>'Dati Istat di supporto 3'!AI13</f>
        <v>85888</v>
      </c>
      <c r="O34" s="71">
        <f>'Dati Istat di supporto 3'!AK13</f>
        <v>147319</v>
      </c>
      <c r="P34" s="71">
        <f>'Dati Istat di supporto 3'!AM13</f>
        <v>74506</v>
      </c>
      <c r="Q34" s="74"/>
      <c r="R34" s="70" t="s">
        <v>36</v>
      </c>
      <c r="S34" s="74"/>
      <c r="T34" s="74">
        <f>'Dati Istat di supporto 3'!AQ13</f>
        <v>352744</v>
      </c>
      <c r="U34" s="74">
        <f>'Dati Istat di supporto 3'!AS13</f>
        <v>137851</v>
      </c>
      <c r="V34" s="74"/>
      <c r="W34" s="71">
        <f>'Dati Istat di supporto 3'!AW13</f>
        <v>3220</v>
      </c>
      <c r="X34" s="71">
        <f>'Dati Istat di supporto 3'!AY13</f>
        <v>134653</v>
      </c>
      <c r="Y34" s="71">
        <f>'Dati Istat di supporto 3'!BA13</f>
        <v>32133</v>
      </c>
      <c r="Z34" s="73">
        <f t="shared" si="0"/>
        <v>8402001</v>
      </c>
      <c r="AA34" s="73">
        <f t="shared" si="1"/>
        <v>480800</v>
      </c>
      <c r="AB34" s="73">
        <f t="shared" si="2"/>
        <v>735107</v>
      </c>
      <c r="AC34" s="71">
        <f>'Dati Istat di supporto 3'!I13</f>
        <v>9617907</v>
      </c>
      <c r="AD34" s="71">
        <f>'Dati Istat di supporto 3'!G13</f>
        <v>2259847</v>
      </c>
      <c r="AE34" s="71">
        <f>AC34+AD34</f>
        <v>11877754</v>
      </c>
      <c r="AF34" s="75">
        <f t="shared" si="11"/>
        <v>1.2133992866314831</v>
      </c>
    </row>
    <row r="35" spans="1:33" s="87" customFormat="1" ht="18" customHeight="1" x14ac:dyDescent="0.2">
      <c r="A35" s="83" t="s">
        <v>3</v>
      </c>
      <c r="B35" s="84">
        <f t="shared" ref="B35:O35" si="21">B33+B34</f>
        <v>93617036</v>
      </c>
      <c r="C35" s="84">
        <f t="shared" si="21"/>
        <v>1415195</v>
      </c>
      <c r="D35" s="84">
        <f t="shared" si="21"/>
        <v>33582601</v>
      </c>
      <c r="E35" s="84">
        <f t="shared" si="21"/>
        <v>206755304</v>
      </c>
      <c r="F35" s="84">
        <f t="shared" si="21"/>
        <v>35588771</v>
      </c>
      <c r="G35" s="84">
        <f t="shared" si="21"/>
        <v>19451542</v>
      </c>
      <c r="H35" s="84">
        <f t="shared" si="21"/>
        <v>16137230</v>
      </c>
      <c r="I35" s="84">
        <f t="shared" si="21"/>
        <v>148816968</v>
      </c>
      <c r="J35" s="84">
        <f t="shared" si="21"/>
        <v>24992821</v>
      </c>
      <c r="K35" s="84">
        <f t="shared" si="21"/>
        <v>116157892</v>
      </c>
      <c r="L35" s="84">
        <f t="shared" si="21"/>
        <v>66221784</v>
      </c>
      <c r="M35" s="84">
        <f t="shared" si="21"/>
        <v>14958398</v>
      </c>
      <c r="N35" s="84">
        <f t="shared" si="21"/>
        <v>20716822</v>
      </c>
      <c r="O35" s="84">
        <f t="shared" si="21"/>
        <v>49153897</v>
      </c>
      <c r="P35" s="84">
        <f>P33+P34</f>
        <v>16311977</v>
      </c>
      <c r="Q35" s="85"/>
      <c r="R35" s="84" t="s">
        <v>3</v>
      </c>
      <c r="S35" s="84">
        <f t="shared" ref="S35:AB35" si="22">S33+S34</f>
        <v>3815597</v>
      </c>
      <c r="T35" s="84">
        <f t="shared" si="22"/>
        <v>40779620</v>
      </c>
      <c r="U35" s="84">
        <f t="shared" si="22"/>
        <v>28679815</v>
      </c>
      <c r="V35" s="84">
        <f t="shared" si="22"/>
        <v>6552522</v>
      </c>
      <c r="W35" s="84">
        <f>W33</f>
        <v>10085013</v>
      </c>
      <c r="X35" s="84">
        <f t="shared" si="22"/>
        <v>28356964</v>
      </c>
      <c r="Y35" s="84">
        <f t="shared" si="22"/>
        <v>16769585</v>
      </c>
      <c r="Z35" s="84">
        <f t="shared" si="22"/>
        <v>660926588</v>
      </c>
      <c r="AA35" s="84">
        <f t="shared" si="22"/>
        <v>151050901</v>
      </c>
      <c r="AB35" s="84">
        <f t="shared" si="22"/>
        <v>151354313</v>
      </c>
      <c r="AC35" s="84">
        <f>AC33+AC34-10</f>
        <v>963331793</v>
      </c>
      <c r="AD35" s="84">
        <f>AD33+AD34-2</f>
        <v>15550767</v>
      </c>
      <c r="AE35" s="84">
        <f>AC35+AD35</f>
        <v>978882560</v>
      </c>
      <c r="AF35" s="86">
        <f t="shared" si="11"/>
        <v>100</v>
      </c>
      <c r="AG35" s="83"/>
    </row>
    <row r="36" spans="1:33" ht="15" customHeight="1" x14ac:dyDescent="0.2">
      <c r="A36" s="88"/>
      <c r="B36" s="29"/>
      <c r="C36" s="29"/>
      <c r="D36" s="29"/>
      <c r="E36" s="29"/>
      <c r="R36" s="88" t="s">
        <v>218</v>
      </c>
      <c r="AE36" s="89"/>
    </row>
    <row r="37" spans="1:33" x14ac:dyDescent="0.2">
      <c r="A37" s="48"/>
      <c r="B37" s="90"/>
      <c r="R37" s="48" t="s">
        <v>93</v>
      </c>
      <c r="Z37" s="90"/>
      <c r="AA37" s="90"/>
      <c r="AB37" s="90"/>
      <c r="AC37" s="90"/>
      <c r="AD37" s="90"/>
      <c r="AE37" s="90"/>
      <c r="AF37" s="91"/>
      <c r="AG37" s="90"/>
    </row>
    <row r="38" spans="1:33" x14ac:dyDescent="0.2">
      <c r="A38" s="48"/>
      <c r="B38" s="90"/>
      <c r="C38" s="90"/>
      <c r="D38" s="90"/>
      <c r="E38" s="90"/>
      <c r="F38" s="90"/>
      <c r="G38" s="90"/>
      <c r="H38" s="90"/>
      <c r="I38" s="90"/>
      <c r="J38" s="90"/>
      <c r="R38" s="48" t="s">
        <v>214</v>
      </c>
      <c r="Z38" s="90"/>
      <c r="AA38" s="90"/>
      <c r="AB38" s="90"/>
      <c r="AC38" s="90"/>
      <c r="AD38" s="90"/>
      <c r="AE38" s="90"/>
    </row>
    <row r="39" spans="1:33" x14ac:dyDescent="0.2">
      <c r="A39" s="49"/>
      <c r="B39" s="90"/>
      <c r="C39" s="90"/>
      <c r="D39" s="90"/>
      <c r="E39" s="90"/>
      <c r="F39" s="90"/>
      <c r="G39" s="90"/>
      <c r="H39" s="90"/>
      <c r="I39" s="90"/>
      <c r="J39" s="90"/>
      <c r="R39" s="49" t="s">
        <v>238</v>
      </c>
      <c r="Z39" s="90"/>
      <c r="AA39" s="90"/>
      <c r="AB39" s="90"/>
      <c r="AC39" s="90"/>
      <c r="AD39" s="90"/>
      <c r="AE39" s="90"/>
    </row>
  </sheetData>
  <mergeCells count="31">
    <mergeCell ref="AF5:AF6"/>
    <mergeCell ref="AD5:AD6"/>
    <mergeCell ref="W5:W6"/>
    <mergeCell ref="X5:X6"/>
    <mergeCell ref="R1:Z1"/>
    <mergeCell ref="AE5:AE6"/>
    <mergeCell ref="AA5:AA6"/>
    <mergeCell ref="AB5:AB6"/>
    <mergeCell ref="AC5:AC6"/>
    <mergeCell ref="U5:U6"/>
    <mergeCell ref="V5:V6"/>
    <mergeCell ref="T4:AF4"/>
    <mergeCell ref="Y5:Y6"/>
    <mergeCell ref="Z5:Z6"/>
    <mergeCell ref="T5:T6"/>
    <mergeCell ref="AG4:AG6"/>
    <mergeCell ref="A1:N1"/>
    <mergeCell ref="D5:D6"/>
    <mergeCell ref="S5:S6"/>
    <mergeCell ref="M5:M6"/>
    <mergeCell ref="N5:N6"/>
    <mergeCell ref="O5:O6"/>
    <mergeCell ref="P5:P6"/>
    <mergeCell ref="I5:I6"/>
    <mergeCell ref="B4:P4"/>
    <mergeCell ref="A4:A6"/>
    <mergeCell ref="R4:R6"/>
    <mergeCell ref="B5:B6"/>
    <mergeCell ref="E5:E6"/>
    <mergeCell ref="H5:H6"/>
    <mergeCell ref="L5:L6"/>
  </mergeCells>
  <phoneticPr fontId="0" type="noConversion"/>
  <pageMargins left="0.17" right="0.19" top="1" bottom="1" header="0.5" footer="0.5"/>
  <pageSetup paperSize="8" scale="61" fitToWidth="2" orientation="landscape" r:id="rId1"/>
  <headerFooter alignWithMargins="0"/>
  <colBreaks count="1" manualBreakCount="1">
    <brk id="16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5</vt:i4>
      </vt:variant>
    </vt:vector>
  </HeadingPairs>
  <TitlesOfParts>
    <vt:vector size="18" baseType="lpstr">
      <vt:lpstr> Tab.V.4.1A</vt:lpstr>
      <vt:lpstr>Dati ISTAT di supporto</vt:lpstr>
      <vt:lpstr> Tab.V.4.2A </vt:lpstr>
      <vt:lpstr> Tab. V.4.3A</vt:lpstr>
      <vt:lpstr>Dati Istat di supporto 2 t</vt:lpstr>
      <vt:lpstr>Dati Istat di supporto 2</vt:lpstr>
      <vt:lpstr>Dati Istat di supporto 2 tkm</vt:lpstr>
      <vt:lpstr>Dari Istat di supporto 3 tkm</vt:lpstr>
      <vt:lpstr> Tab.V.4.4A</vt:lpstr>
      <vt:lpstr> Tab.V.4.5A</vt:lpstr>
      <vt:lpstr>Dati Istat di supporto 3</vt:lpstr>
      <vt:lpstr> Tab. V.4.6A</vt:lpstr>
      <vt:lpstr>Dati Istat di supporto 4</vt:lpstr>
      <vt:lpstr>' Tab. V.4.6A'!Area_stampa</vt:lpstr>
      <vt:lpstr>' Tab.V.4.1A'!Area_stampa</vt:lpstr>
      <vt:lpstr>' Tab.V.4.2A '!Area_stampa</vt:lpstr>
      <vt:lpstr>' Tab.V.4.4A'!Area_stampa</vt:lpstr>
      <vt:lpstr>' Tab.V.4.5A'!Area_stampa</vt:lpstr>
    </vt:vector>
  </TitlesOfParts>
  <Company>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Zacchi Giovanni</cp:lastModifiedBy>
  <cp:lastPrinted>2020-05-14T06:36:27Z</cp:lastPrinted>
  <dcterms:created xsi:type="dcterms:W3CDTF">2002-01-21T10:54:26Z</dcterms:created>
  <dcterms:modified xsi:type="dcterms:W3CDTF">2021-03-04T11:24:10Z</dcterms:modified>
</cp:coreProperties>
</file>